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88" yWindow="300" windowWidth="12108" windowHeight="9360" tabRatio="204"/>
  </bookViews>
  <sheets>
    <sheet name="Расчет и места " sheetId="2" r:id="rId1"/>
  </sheets>
  <definedNames>
    <definedName name="_xlnm.Print_Titles" localSheetId="0">'Расчет и места '!$A:$B</definedName>
  </definedNames>
  <calcPr calcId="125725"/>
</workbook>
</file>

<file path=xl/calcChain.xml><?xml version="1.0" encoding="utf-8"?>
<calcChain xmlns="http://schemas.openxmlformats.org/spreadsheetml/2006/main">
  <c r="CS24" i="2"/>
  <c r="CQ24"/>
  <c r="CN24"/>
  <c r="CM24"/>
  <c r="CO24" s="1"/>
  <c r="CJ24"/>
  <c r="CI24"/>
  <c r="CK24" s="1"/>
  <c r="CE24"/>
  <c r="CD24"/>
  <c r="CF24" s="1"/>
  <c r="CG24" s="1"/>
  <c r="CA24"/>
  <c r="BZ24"/>
  <c r="CB24" s="1"/>
  <c r="BW24"/>
  <c r="BV24"/>
  <c r="BX24" s="1"/>
  <c r="BS24"/>
  <c r="BR24"/>
  <c r="BT24" s="1"/>
  <c r="BO24"/>
  <c r="BN24"/>
  <c r="BP24" s="1"/>
  <c r="BI24"/>
  <c r="BF24"/>
  <c r="BE24"/>
  <c r="BB24"/>
  <c r="BA24"/>
  <c r="BC24" s="1"/>
  <c r="AX24"/>
  <c r="AW24"/>
  <c r="AS24"/>
  <c r="AR24"/>
  <c r="AT24" s="1"/>
  <c r="AP24"/>
  <c r="AM24"/>
  <c r="AL24"/>
  <c r="AN24" s="1"/>
  <c r="AI24"/>
  <c r="AJ24" s="1"/>
  <c r="AC24"/>
  <c r="AB24"/>
  <c r="AD24" s="1"/>
  <c r="Z24"/>
  <c r="W24"/>
  <c r="V24"/>
  <c r="X24" s="1"/>
  <c r="S24"/>
  <c r="R24"/>
  <c r="T24" s="1"/>
  <c r="P24"/>
  <c r="L24"/>
  <c r="M24" s="1"/>
  <c r="K24"/>
  <c r="H24"/>
  <c r="G24"/>
  <c r="I24" s="1"/>
  <c r="D24"/>
  <c r="CT23"/>
  <c r="CO23"/>
  <c r="CK23"/>
  <c r="CF23"/>
  <c r="CG23" s="1"/>
  <c r="CB23"/>
  <c r="BX23"/>
  <c r="BT23"/>
  <c r="BP23"/>
  <c r="BJ23"/>
  <c r="BG23"/>
  <c r="BC23"/>
  <c r="AY23"/>
  <c r="AT23"/>
  <c r="AQ23"/>
  <c r="AN23"/>
  <c r="AJ23"/>
  <c r="AH23"/>
  <c r="AD23"/>
  <c r="AA23"/>
  <c r="X23"/>
  <c r="T23"/>
  <c r="P23"/>
  <c r="M23"/>
  <c r="I23"/>
  <c r="E23"/>
  <c r="CT22"/>
  <c r="CO22"/>
  <c r="CK22"/>
  <c r="CF22"/>
  <c r="CG22" s="1"/>
  <c r="CB22"/>
  <c r="BX22"/>
  <c r="BT22"/>
  <c r="BP22"/>
  <c r="BJ22"/>
  <c r="BG22"/>
  <c r="BC22"/>
  <c r="AY22"/>
  <c r="AT22"/>
  <c r="AQ22"/>
  <c r="AN22"/>
  <c r="AJ22"/>
  <c r="AH22"/>
  <c r="AD22"/>
  <c r="AA22"/>
  <c r="X22"/>
  <c r="T22"/>
  <c r="P22"/>
  <c r="M22"/>
  <c r="I22"/>
  <c r="E22"/>
  <c r="CT21"/>
  <c r="CO21"/>
  <c r="CK21"/>
  <c r="CF21"/>
  <c r="CG21" s="1"/>
  <c r="CB21"/>
  <c r="BX21"/>
  <c r="BT21"/>
  <c r="BP21"/>
  <c r="BJ21"/>
  <c r="BG21"/>
  <c r="BC21"/>
  <c r="AY21"/>
  <c r="AT21"/>
  <c r="AQ21"/>
  <c r="AN21"/>
  <c r="AJ21"/>
  <c r="AH21"/>
  <c r="AD21"/>
  <c r="AA21"/>
  <c r="X21"/>
  <c r="T21"/>
  <c r="P21"/>
  <c r="M21"/>
  <c r="I21"/>
  <c r="E21"/>
  <c r="CT20"/>
  <c r="CR20"/>
  <c r="CO20"/>
  <c r="CK20"/>
  <c r="CF20"/>
  <c r="CG20" s="1"/>
  <c r="CB20"/>
  <c r="BX20"/>
  <c r="BT20"/>
  <c r="BP20"/>
  <c r="BJ20"/>
  <c r="BG20"/>
  <c r="BC20"/>
  <c r="AY20"/>
  <c r="AT20"/>
  <c r="AQ20"/>
  <c r="AN20"/>
  <c r="AJ20"/>
  <c r="AH20"/>
  <c r="AD20"/>
  <c r="AA20"/>
  <c r="X20"/>
  <c r="T20"/>
  <c r="P20"/>
  <c r="M20"/>
  <c r="I20"/>
  <c r="E20"/>
  <c r="CT19"/>
  <c r="CR19"/>
  <c r="CO19"/>
  <c r="CK19"/>
  <c r="CF19"/>
  <c r="CG19" s="1"/>
  <c r="CB19"/>
  <c r="BX19"/>
  <c r="BT19"/>
  <c r="BP19"/>
  <c r="BJ19"/>
  <c r="BK19" s="1"/>
  <c r="BG19"/>
  <c r="BC19"/>
  <c r="AY19"/>
  <c r="AT19"/>
  <c r="AQ19"/>
  <c r="AN19"/>
  <c r="AJ19"/>
  <c r="AH19"/>
  <c r="AD19"/>
  <c r="AA19"/>
  <c r="X19"/>
  <c r="T19"/>
  <c r="P19"/>
  <c r="M19"/>
  <c r="I19"/>
  <c r="E19"/>
  <c r="CT18"/>
  <c r="CR18"/>
  <c r="CO18"/>
  <c r="CK18"/>
  <c r="CG18"/>
  <c r="CF18"/>
  <c r="CB18"/>
  <c r="BX18"/>
  <c r="BT18"/>
  <c r="BP18"/>
  <c r="BJ18"/>
  <c r="BG18"/>
  <c r="BC18"/>
  <c r="AY18"/>
  <c r="AT18"/>
  <c r="AQ18"/>
  <c r="AN18"/>
  <c r="AJ18"/>
  <c r="AH18"/>
  <c r="AD18"/>
  <c r="AA18"/>
  <c r="X18"/>
  <c r="P18"/>
  <c r="M18"/>
  <c r="I18"/>
  <c r="E18"/>
  <c r="CT17"/>
  <c r="CO17"/>
  <c r="CK17"/>
  <c r="CF17"/>
  <c r="CG17" s="1"/>
  <c r="CB17"/>
  <c r="BX17"/>
  <c r="BT17"/>
  <c r="BP17"/>
  <c r="BJ17"/>
  <c r="BG17"/>
  <c r="BC17"/>
  <c r="AY17"/>
  <c r="AV17"/>
  <c r="AT17"/>
  <c r="AQ17"/>
  <c r="AN17"/>
  <c r="AJ17"/>
  <c r="AH17"/>
  <c r="AD17"/>
  <c r="AA17"/>
  <c r="X17"/>
  <c r="T17"/>
  <c r="P17"/>
  <c r="M17"/>
  <c r="I17"/>
  <c r="C17"/>
  <c r="E17" s="1"/>
  <c r="CT16"/>
  <c r="CO16"/>
  <c r="CK16"/>
  <c r="CG16"/>
  <c r="CF16"/>
  <c r="CB16"/>
  <c r="BX16"/>
  <c r="BT16"/>
  <c r="BP16"/>
  <c r="BJ16"/>
  <c r="BG16"/>
  <c r="BC16"/>
  <c r="AY16"/>
  <c r="AT16"/>
  <c r="AQ16"/>
  <c r="AN16"/>
  <c r="AJ16"/>
  <c r="AH16"/>
  <c r="AD16"/>
  <c r="AA16"/>
  <c r="X16"/>
  <c r="T16"/>
  <c r="P16"/>
  <c r="M16"/>
  <c r="I16"/>
  <c r="E16"/>
  <c r="CT15"/>
  <c r="CO15"/>
  <c r="CK15"/>
  <c r="CG15"/>
  <c r="CF15"/>
  <c r="CB15"/>
  <c r="BX15"/>
  <c r="BT15"/>
  <c r="BP15"/>
  <c r="BJ15"/>
  <c r="BG15"/>
  <c r="BC15"/>
  <c r="AY15"/>
  <c r="AT15"/>
  <c r="AQ15"/>
  <c r="AN15"/>
  <c r="AJ15"/>
  <c r="AH15"/>
  <c r="AD15"/>
  <c r="AA15"/>
  <c r="X15"/>
  <c r="T15"/>
  <c r="P15"/>
  <c r="M15"/>
  <c r="I15"/>
  <c r="E15"/>
  <c r="CT14"/>
  <c r="CO14"/>
  <c r="CK14"/>
  <c r="CG14"/>
  <c r="CF14"/>
  <c r="CB14"/>
  <c r="BX14"/>
  <c r="BT14"/>
  <c r="BP14"/>
  <c r="BJ14"/>
  <c r="BG14"/>
  <c r="BC14"/>
  <c r="AY14"/>
  <c r="AV14"/>
  <c r="AV24" s="1"/>
  <c r="AT14"/>
  <c r="AQ14"/>
  <c r="AN14"/>
  <c r="AJ14"/>
  <c r="AH14"/>
  <c r="AD14"/>
  <c r="AA14"/>
  <c r="X14"/>
  <c r="T14"/>
  <c r="P14"/>
  <c r="M14"/>
  <c r="I14"/>
  <c r="C14"/>
  <c r="C24" s="1"/>
  <c r="CT13"/>
  <c r="CR13"/>
  <c r="CO13"/>
  <c r="CK13"/>
  <c r="CF13"/>
  <c r="CG13" s="1"/>
  <c r="CB13"/>
  <c r="BX13"/>
  <c r="BT13"/>
  <c r="BP13"/>
  <c r="BJ13"/>
  <c r="BG13"/>
  <c r="BC13"/>
  <c r="AY13"/>
  <c r="AT13"/>
  <c r="AQ13"/>
  <c r="AN13"/>
  <c r="AJ13"/>
  <c r="AH13"/>
  <c r="AD13"/>
  <c r="AA13"/>
  <c r="X13"/>
  <c r="T13"/>
  <c r="P13"/>
  <c r="M13"/>
  <c r="I13"/>
  <c r="E13"/>
  <c r="CT12"/>
  <c r="CO12"/>
  <c r="CK12"/>
  <c r="CF12"/>
  <c r="CG12" s="1"/>
  <c r="CB12"/>
  <c r="BX12"/>
  <c r="BT12"/>
  <c r="BP12"/>
  <c r="BJ12"/>
  <c r="BG12"/>
  <c r="BC12"/>
  <c r="AY12"/>
  <c r="AT12"/>
  <c r="AQ12"/>
  <c r="AN12"/>
  <c r="AJ12"/>
  <c r="AH12"/>
  <c r="AD12"/>
  <c r="AA12"/>
  <c r="X12"/>
  <c r="T12"/>
  <c r="P12"/>
  <c r="M12"/>
  <c r="I12"/>
  <c r="E12"/>
  <c r="CT11"/>
  <c r="CU11" s="1"/>
  <c r="CO11"/>
  <c r="CP11" s="1"/>
  <c r="CK11"/>
  <c r="CL11" s="1"/>
  <c r="CF11"/>
  <c r="CG11" s="1"/>
  <c r="CB11"/>
  <c r="BX11"/>
  <c r="BT11"/>
  <c r="BP11"/>
  <c r="BJ11"/>
  <c r="BG11"/>
  <c r="BC11"/>
  <c r="AY11"/>
  <c r="AT11"/>
  <c r="AQ11"/>
  <c r="AN11"/>
  <c r="AJ11"/>
  <c r="AH11"/>
  <c r="AD11"/>
  <c r="AA11"/>
  <c r="X11"/>
  <c r="Y11" s="1"/>
  <c r="T11"/>
  <c r="U11" s="1"/>
  <c r="P11"/>
  <c r="Q11" s="1"/>
  <c r="M11"/>
  <c r="N11" s="1"/>
  <c r="I11"/>
  <c r="J11" s="1"/>
  <c r="E11"/>
  <c r="CT10"/>
  <c r="CO10"/>
  <c r="CK10"/>
  <c r="CF10"/>
  <c r="CG10" s="1"/>
  <c r="CB10"/>
  <c r="BX10"/>
  <c r="BT10"/>
  <c r="BU10" s="1"/>
  <c r="BP10"/>
  <c r="BQ10" s="1"/>
  <c r="BJ10"/>
  <c r="BG10"/>
  <c r="BC10"/>
  <c r="AY10"/>
  <c r="AT10"/>
  <c r="AQ10"/>
  <c r="AN10"/>
  <c r="AO10" s="1"/>
  <c r="AJ10"/>
  <c r="AK10" s="1"/>
  <c r="AH10"/>
  <c r="AD10"/>
  <c r="AA10"/>
  <c r="X10"/>
  <c r="T10"/>
  <c r="P10"/>
  <c r="M10"/>
  <c r="I10"/>
  <c r="E10"/>
  <c r="CT9"/>
  <c r="CU9" s="1"/>
  <c r="CO9"/>
  <c r="CP9" s="1"/>
  <c r="CK9"/>
  <c r="CL9" s="1"/>
  <c r="CF9"/>
  <c r="CG9" s="1"/>
  <c r="CB9"/>
  <c r="BX9"/>
  <c r="BT9"/>
  <c r="BP9"/>
  <c r="BJ9"/>
  <c r="BG9"/>
  <c r="BC9"/>
  <c r="AY9"/>
  <c r="AT9"/>
  <c r="AQ9"/>
  <c r="AN9"/>
  <c r="AJ9"/>
  <c r="AH9"/>
  <c r="AD9"/>
  <c r="AA9"/>
  <c r="X9"/>
  <c r="Y9" s="1"/>
  <c r="T9"/>
  <c r="U9" s="1"/>
  <c r="P9"/>
  <c r="Q9" s="1"/>
  <c r="M9"/>
  <c r="N9" s="1"/>
  <c r="I9"/>
  <c r="J9" s="1"/>
  <c r="E9"/>
  <c r="CT8"/>
  <c r="CO8"/>
  <c r="CK8"/>
  <c r="CF8"/>
  <c r="CG8" s="1"/>
  <c r="CB8"/>
  <c r="BX8"/>
  <c r="BT8"/>
  <c r="BU8" s="1"/>
  <c r="BP8"/>
  <c r="BQ8" s="1"/>
  <c r="BJ8"/>
  <c r="BG8"/>
  <c r="BC8"/>
  <c r="AY8"/>
  <c r="AT8"/>
  <c r="AQ8"/>
  <c r="AN8"/>
  <c r="AO8" s="1"/>
  <c r="AJ8"/>
  <c r="AK8" s="1"/>
  <c r="AH8"/>
  <c r="AD8"/>
  <c r="AA8"/>
  <c r="X8"/>
  <c r="T8"/>
  <c r="P8"/>
  <c r="M8"/>
  <c r="I8"/>
  <c r="E8"/>
  <c r="CT7"/>
  <c r="CU23" s="1"/>
  <c r="CO7"/>
  <c r="CP23" s="1"/>
  <c r="CK7"/>
  <c r="CL23" s="1"/>
  <c r="CF7"/>
  <c r="CG7" s="1"/>
  <c r="CB7"/>
  <c r="CC22" s="1"/>
  <c r="BX7"/>
  <c r="BU7"/>
  <c r="BT7"/>
  <c r="BU23" s="1"/>
  <c r="BQ7"/>
  <c r="BP7"/>
  <c r="BQ23" s="1"/>
  <c r="BJ7"/>
  <c r="BK23" s="1"/>
  <c r="BG7"/>
  <c r="BH23" s="1"/>
  <c r="BC7"/>
  <c r="AY7"/>
  <c r="AZ23" s="1"/>
  <c r="AT7"/>
  <c r="AU23" s="1"/>
  <c r="AQ7"/>
  <c r="AO7"/>
  <c r="AN7"/>
  <c r="AO22" s="1"/>
  <c r="AK7"/>
  <c r="AJ7"/>
  <c r="AK22" s="1"/>
  <c r="AH7"/>
  <c r="AD7"/>
  <c r="AE23" s="1"/>
  <c r="AA7"/>
  <c r="X7"/>
  <c r="Y22" s="1"/>
  <c r="T7"/>
  <c r="U22" s="1"/>
  <c r="P7"/>
  <c r="Q22" s="1"/>
  <c r="M7"/>
  <c r="N22" s="1"/>
  <c r="I7"/>
  <c r="J22" s="1"/>
  <c r="E7"/>
  <c r="J7" l="1"/>
  <c r="N7"/>
  <c r="Q7"/>
  <c r="U7"/>
  <c r="Y7"/>
  <c r="CH7"/>
  <c r="CL7"/>
  <c r="CP7"/>
  <c r="CU7"/>
  <c r="AU8"/>
  <c r="CC8"/>
  <c r="AE9"/>
  <c r="AZ9"/>
  <c r="BH9"/>
  <c r="AU10"/>
  <c r="CC10"/>
  <c r="AE11"/>
  <c r="AZ11"/>
  <c r="BH11"/>
  <c r="AE12"/>
  <c r="AZ12"/>
  <c r="BH12"/>
  <c r="BQ12"/>
  <c r="CL12"/>
  <c r="CU12"/>
  <c r="J13"/>
  <c r="Q13"/>
  <c r="Y13"/>
  <c r="AK13"/>
  <c r="CU13"/>
  <c r="AE14"/>
  <c r="BU14"/>
  <c r="CP14"/>
  <c r="N15"/>
  <c r="U15"/>
  <c r="AO15"/>
  <c r="BU15"/>
  <c r="CP15"/>
  <c r="N16"/>
  <c r="U16"/>
  <c r="AO16"/>
  <c r="BU16"/>
  <c r="CP16"/>
  <c r="AU17"/>
  <c r="BQ17"/>
  <c r="CL17"/>
  <c r="CU17"/>
  <c r="J18"/>
  <c r="Q18"/>
  <c r="AU18"/>
  <c r="BK18"/>
  <c r="BU18"/>
  <c r="CP18"/>
  <c r="AE19"/>
  <c r="AZ19"/>
  <c r="BH19"/>
  <c r="BQ19"/>
  <c r="CL19"/>
  <c r="AU20"/>
  <c r="CC20"/>
  <c r="N21"/>
  <c r="U21"/>
  <c r="AO21"/>
  <c r="CC21"/>
  <c r="AE22"/>
  <c r="AZ22"/>
  <c r="BH22"/>
  <c r="BQ22"/>
  <c r="CL22"/>
  <c r="CU22"/>
  <c r="J23"/>
  <c r="Q23"/>
  <c r="Y23"/>
  <c r="AK23"/>
  <c r="BJ24"/>
  <c r="J8"/>
  <c r="N8"/>
  <c r="Q8"/>
  <c r="U8"/>
  <c r="Y8"/>
  <c r="AE8"/>
  <c r="AZ8"/>
  <c r="BH8"/>
  <c r="CL8"/>
  <c r="CP8"/>
  <c r="CU8"/>
  <c r="AK9"/>
  <c r="AO9"/>
  <c r="AU9"/>
  <c r="BD9"/>
  <c r="BQ9"/>
  <c r="BU9"/>
  <c r="CC9"/>
  <c r="J10"/>
  <c r="N10"/>
  <c r="Q10"/>
  <c r="U10"/>
  <c r="Y10"/>
  <c r="AE10"/>
  <c r="AZ10"/>
  <c r="BH10"/>
  <c r="CL10"/>
  <c r="CP10"/>
  <c r="CU10"/>
  <c r="AK11"/>
  <c r="AO11"/>
  <c r="AU11"/>
  <c r="BD11"/>
  <c r="BQ11"/>
  <c r="BU11"/>
  <c r="CC11"/>
  <c r="AU12"/>
  <c r="BD12"/>
  <c r="BK12"/>
  <c r="BU12"/>
  <c r="CP12"/>
  <c r="N13"/>
  <c r="U13"/>
  <c r="AO13"/>
  <c r="CC13"/>
  <c r="AU14"/>
  <c r="BQ14"/>
  <c r="CL14"/>
  <c r="CU14"/>
  <c r="J15"/>
  <c r="Q15"/>
  <c r="Y15"/>
  <c r="AK15"/>
  <c r="BQ15"/>
  <c r="CL15"/>
  <c r="CU15"/>
  <c r="J16"/>
  <c r="Q16"/>
  <c r="Y16"/>
  <c r="AK16"/>
  <c r="BQ16"/>
  <c r="CL16"/>
  <c r="CU16"/>
  <c r="AE17"/>
  <c r="BU17"/>
  <c r="CP17"/>
  <c r="N18"/>
  <c r="AE18"/>
  <c r="AZ18"/>
  <c r="BH18"/>
  <c r="BQ18"/>
  <c r="CL18"/>
  <c r="AU19"/>
  <c r="BD19"/>
  <c r="BU19"/>
  <c r="CP19"/>
  <c r="AE20"/>
  <c r="AZ20"/>
  <c r="BH20"/>
  <c r="CU20"/>
  <c r="J21"/>
  <c r="Q21"/>
  <c r="Y21"/>
  <c r="AK21"/>
  <c r="AU22"/>
  <c r="BK22"/>
  <c r="BU22"/>
  <c r="CP22"/>
  <c r="N23"/>
  <c r="U23"/>
  <c r="AO23"/>
  <c r="CC23"/>
  <c r="AY24"/>
  <c r="BG24"/>
  <c r="CH9"/>
  <c r="CH11"/>
  <c r="CH13"/>
  <c r="CH14"/>
  <c r="CH15"/>
  <c r="CH16"/>
  <c r="CH18"/>
  <c r="CH23"/>
  <c r="E24"/>
  <c r="CH8"/>
  <c r="CH10"/>
  <c r="CH12"/>
  <c r="CH17"/>
  <c r="CH19"/>
  <c r="CH20"/>
  <c r="CH21"/>
  <c r="CH22"/>
  <c r="AE7"/>
  <c r="AU7"/>
  <c r="AZ7"/>
  <c r="BD7"/>
  <c r="BH7"/>
  <c r="CC7"/>
  <c r="E14"/>
  <c r="F22" s="1"/>
  <c r="DB22" s="1"/>
  <c r="J12"/>
  <c r="N12"/>
  <c r="Q12"/>
  <c r="U12"/>
  <c r="Y12"/>
  <c r="AK12"/>
  <c r="AO12"/>
  <c r="CC12"/>
  <c r="AE13"/>
  <c r="AU13"/>
  <c r="AZ13"/>
  <c r="BH13"/>
  <c r="BK13"/>
  <c r="BQ13"/>
  <c r="BU13"/>
  <c r="CL13"/>
  <c r="CP13"/>
  <c r="J14"/>
  <c r="N14"/>
  <c r="Q14"/>
  <c r="U14"/>
  <c r="Y14"/>
  <c r="AK14"/>
  <c r="AO14"/>
  <c r="AZ14"/>
  <c r="BH14"/>
  <c r="CC14"/>
  <c r="AE15"/>
  <c r="AU15"/>
  <c r="AZ15"/>
  <c r="BH15"/>
  <c r="CC15"/>
  <c r="AE16"/>
  <c r="AU16"/>
  <c r="AZ16"/>
  <c r="BH16"/>
  <c r="CC16"/>
  <c r="J17"/>
  <c r="N17"/>
  <c r="Q17"/>
  <c r="U17"/>
  <c r="Y17"/>
  <c r="AK17"/>
  <c r="AO17"/>
  <c r="AZ17"/>
  <c r="BD17"/>
  <c r="BH17"/>
  <c r="CC17"/>
  <c r="U18"/>
  <c r="Y18"/>
  <c r="AK18"/>
  <c r="AO18"/>
  <c r="CC18"/>
  <c r="CU18"/>
  <c r="F19"/>
  <c r="J19"/>
  <c r="N19"/>
  <c r="Q19"/>
  <c r="U19"/>
  <c r="Y19"/>
  <c r="AK19"/>
  <c r="AO19"/>
  <c r="CC19"/>
  <c r="CU19"/>
  <c r="F20"/>
  <c r="J20"/>
  <c r="N20"/>
  <c r="Q20"/>
  <c r="U20"/>
  <c r="Y20"/>
  <c r="AK20"/>
  <c r="AO20"/>
  <c r="BQ20"/>
  <c r="BU20"/>
  <c r="CL20"/>
  <c r="CP20"/>
  <c r="AE21"/>
  <c r="AU21"/>
  <c r="AZ21"/>
  <c r="BH21"/>
  <c r="BK21"/>
  <c r="BQ21"/>
  <c r="BU21"/>
  <c r="CL21"/>
  <c r="CP21"/>
  <c r="CU21"/>
  <c r="F12" l="1"/>
  <c r="F23"/>
  <c r="DB23" s="1"/>
  <c r="DB12"/>
  <c r="F14"/>
  <c r="DB14" s="1"/>
  <c r="F11"/>
  <c r="DB11" s="1"/>
  <c r="F10"/>
  <c r="DB10" s="1"/>
  <c r="F9"/>
  <c r="DB9" s="1"/>
  <c r="F7"/>
  <c r="DB7" s="1"/>
  <c r="F8"/>
  <c r="DB8" s="1"/>
  <c r="DB20"/>
  <c r="DB19"/>
  <c r="F18"/>
  <c r="DB18" s="1"/>
  <c r="F13"/>
  <c r="DB13" s="1"/>
  <c r="F21"/>
  <c r="DB21" s="1"/>
  <c r="F17"/>
  <c r="DB17" s="1"/>
  <c r="F16"/>
  <c r="DB16" s="1"/>
  <c r="F15"/>
  <c r="DB15" s="1"/>
  <c r="DC16" l="1"/>
  <c r="DC22"/>
  <c r="DC15"/>
  <c r="DC17"/>
  <c r="DC13"/>
  <c r="DC19"/>
  <c r="DC8"/>
  <c r="DC9"/>
  <c r="DC11"/>
  <c r="DC23"/>
  <c r="DC21"/>
  <c r="DC18"/>
  <c r="DC20"/>
  <c r="DC7"/>
  <c r="DC10"/>
  <c r="DC14"/>
  <c r="DC12"/>
</calcChain>
</file>

<file path=xl/sharedStrings.xml><?xml version="1.0" encoding="utf-8"?>
<sst xmlns="http://schemas.openxmlformats.org/spreadsheetml/2006/main" count="151" uniqueCount="104">
  <si>
    <t>№ п/п</t>
  </si>
  <si>
    <t>Наименование поселения</t>
  </si>
  <si>
    <t>Темп прироста налоговых и неналоговых доходов</t>
  </si>
  <si>
    <t>Доля расходов на содержание органов местного самоуправления поселений</t>
  </si>
  <si>
    <t>Ввод в действие жилья</t>
  </si>
  <si>
    <t>Уровень роста (снижения) проведения культурно-досуговых и спортивных мероприятий</t>
  </si>
  <si>
    <t>Исполнительская дисциплина</t>
  </si>
  <si>
    <t>Доля исправных объектов наружного противопожарного водоснабжения</t>
  </si>
  <si>
    <t>%</t>
  </si>
  <si>
    <t xml:space="preserve">факт.расх.всего </t>
  </si>
  <si>
    <t>расх.на сод. орг.местн.самоуправлен.</t>
  </si>
  <si>
    <t xml:space="preserve">кред.  задолж. </t>
  </si>
  <si>
    <t>годовой план расх.</t>
  </si>
  <si>
    <t>числ.</t>
  </si>
  <si>
    <t>S введ. жилья</t>
  </si>
  <si>
    <t>S на 1 чел.</t>
  </si>
  <si>
    <t>кол-во провод. район.мероприятий</t>
  </si>
  <si>
    <t>кол-во в срок и кач. сданных отчетов, информации</t>
  </si>
  <si>
    <t>исправных</t>
  </si>
  <si>
    <t>кол-во</t>
  </si>
  <si>
    <t>Бершетское</t>
  </si>
  <si>
    <t>Гамовское</t>
  </si>
  <si>
    <t>Двуреченское</t>
  </si>
  <si>
    <t>Заболотское</t>
  </si>
  <si>
    <t>Кондратовское</t>
  </si>
  <si>
    <t>Кукуштанское</t>
  </si>
  <si>
    <t>Култаевское</t>
  </si>
  <si>
    <t>Лобановское</t>
  </si>
  <si>
    <t>Пальниковское</t>
  </si>
  <si>
    <t>Платошинское</t>
  </si>
  <si>
    <t>Савинское</t>
  </si>
  <si>
    <t>Сылвенское</t>
  </si>
  <si>
    <t>Усть-Качкинское</t>
  </si>
  <si>
    <t>Фроловское</t>
  </si>
  <si>
    <t>Хохловское</t>
  </si>
  <si>
    <t>Юго-Камское</t>
  </si>
  <si>
    <t>Юговское</t>
  </si>
  <si>
    <t>Итого</t>
  </si>
  <si>
    <t>Уровень среднемесячной заработной платы работников муниципальных учреждений социальной сферы</t>
  </si>
  <si>
    <t>Начисленной з/пл работ. мун. учрежд. соц. сферы</t>
  </si>
  <si>
    <t>Среднесписочная численность работников</t>
  </si>
  <si>
    <t>руб.</t>
  </si>
  <si>
    <t>место</t>
  </si>
  <si>
    <t>расходы бюджета развития</t>
  </si>
  <si>
    <t xml:space="preserve">общий объем расходов бюджетов поселений </t>
  </si>
  <si>
    <t>Удовлетворенность населения деятельностью администраций поселений</t>
  </si>
  <si>
    <t>Объем задолженности муниципальных учреждений, органов местного самоуправления в бюджеты различных уровней и внебюджетные фонды</t>
  </si>
  <si>
    <t>кол-во жалоб, поступивших в администрацию Пермского района по вопросам полномочий поселений в расчете на 1000 жителей</t>
  </si>
  <si>
    <t>ед.</t>
  </si>
  <si>
    <t>Сумма задолженности муниципальных учреждений, органов местного самоуправления в бюджеты различных уровней и внебюджетные фонды, по состоянию на конец отчетного периода (тыс.руб.)</t>
  </si>
  <si>
    <t>начислено (тыс.руб.)</t>
  </si>
  <si>
    <t>оплачено (тыс.руб.)</t>
  </si>
  <si>
    <t>Объем задолженности за жилищно-комунальные услуги по пустующему муниципальному жилищному фонду</t>
  </si>
  <si>
    <t>Сумма задолженности по пустующему муниципальному жилью</t>
  </si>
  <si>
    <r>
      <rPr>
        <sz val="9"/>
        <rFont val="Times New Roman"/>
        <family val="1"/>
        <charset val="204"/>
      </rPr>
      <t xml:space="preserve">Уровень сбора платежей за жилищно-коммунальные услуги от населения            </t>
    </r>
    <r>
      <rPr>
        <sz val="9"/>
        <color rgb="FFFF0000"/>
        <rFont val="Times New Roman"/>
        <family val="1"/>
        <charset val="204"/>
      </rPr>
      <t xml:space="preserve">                                        </t>
    </r>
  </si>
  <si>
    <t xml:space="preserve">Доля расходов бюджетов развития в общем объеме расходов бюджетов поселений </t>
  </si>
  <si>
    <r>
      <t xml:space="preserve">Уровень кредиторской задолженности </t>
    </r>
    <r>
      <rPr>
        <sz val="9"/>
        <color rgb="FFFF0000"/>
        <rFont val="Times New Roman"/>
        <family val="1"/>
        <charset val="204"/>
      </rPr>
      <t xml:space="preserve"> </t>
    </r>
  </si>
  <si>
    <t>Место территорий                                         по итоговому рейтингу</t>
  </si>
  <si>
    <t>Темпы прироста численности населения</t>
  </si>
  <si>
    <t>Численность</t>
  </si>
  <si>
    <t>на 1 жителя</t>
  </si>
  <si>
    <t>Темпы роста (снижения) уровня преступности</t>
  </si>
  <si>
    <t>Площадь земельных участков предоставленных для жилищного строительства</t>
  </si>
  <si>
    <t>кв. м</t>
  </si>
  <si>
    <t>Исполнение плана по постановке граждан на первичный воинский учёт и призыв на военную службу</t>
  </si>
  <si>
    <t>План</t>
  </si>
  <si>
    <t>Факт</t>
  </si>
  <si>
    <t>Освоение средств регионального фонда софинансирования</t>
  </si>
  <si>
    <t xml:space="preserve">Кассовое исполнение по расходам в отчетном периоде </t>
  </si>
  <si>
    <t>План по расходам отчетного периода</t>
  </si>
  <si>
    <t>Объем федеральных средств, привлеченных поселением на реализацию инвестиционных проектов, переселение граждан из ветхого и аварийного жилищного фонда в расчете на одного жителя</t>
  </si>
  <si>
    <t>число постоянно проживающих граждан</t>
  </si>
  <si>
    <t>Исполнение планового показателя по вводу жилья</t>
  </si>
  <si>
    <t>Общая площадь жилищного фонда, фактически введенная в эксплуатацию за отчетный период</t>
  </si>
  <si>
    <t>Плановый показатель, установленный в соглашении между администрацией ПМР и сельским поселением</t>
  </si>
  <si>
    <t>Исполнение плана по налоговым и неналоговым доходам</t>
  </si>
  <si>
    <t>значение</t>
  </si>
  <si>
    <t>Исполнение плана по расходам</t>
  </si>
  <si>
    <t>Доля объектов культуры и спорта, административных объектов, находящихся в собственности поселения, доступных для маломобильных групп населения</t>
  </si>
  <si>
    <t xml:space="preserve">Сумма рейтинга      </t>
  </si>
  <si>
    <t>факт на 01.01.14</t>
  </si>
  <si>
    <t>Количество созданных территориальных общественных самоуправлений (ТОС)</t>
  </si>
  <si>
    <t>Объем федеральных средств, привлеченных в бюджет района и (или) поселения на реализацию инвестиционных проектов, переселение граждан из ветхого и аварийного жилищного фонда на одного жителя</t>
  </si>
  <si>
    <t>Количество доступной информации о деятельности органов местного самоуправления в сети "интернет"</t>
  </si>
  <si>
    <t>на 01.01.2014</t>
  </si>
  <si>
    <t>на 01.01.2012</t>
  </si>
  <si>
    <t>Оценка степени доступности информации о деятельности органов местного самоуправления поселения в сети "интернет" на официальных сайтах органов местного самоуправления (в соответствии с требованиями Федерального закона от 09.02.2009 №8-ФЗ "Об обеспечении доступа к информации о деятельности государственных органов и органов местного самоуправления")</t>
  </si>
  <si>
    <t>Размещение на официальном сайте органа местного самоуправления решения о бюджете и отчета о результатах деятельности финансового органа местного самоуправления за отчетный финансовый год</t>
  </si>
  <si>
    <t>Расчет показателей для Конкурса по достижению наиболее результативнх значений управленческой деятельности органов местного самоуправления сельских поселений Пермского муниципального района за 2014 год</t>
  </si>
  <si>
    <t>факт на 01.01.15</t>
  </si>
  <si>
    <t>план 2014г.</t>
  </si>
  <si>
    <t>факт 2014г.</t>
  </si>
  <si>
    <t>весна план</t>
  </si>
  <si>
    <t>осень план</t>
  </si>
  <si>
    <t>План    2014г.</t>
  </si>
  <si>
    <t>Факт  2014г.</t>
  </si>
  <si>
    <t xml:space="preserve">Объем федеральных средств, привлеченных поселениями на софинансирование мероприятий ФЦП "Устойчивое развитие сельских территорий на 2014-2017 годы и на период до 2020 года" </t>
  </si>
  <si>
    <t>Размешение на официальном сайте решение о бюджете</t>
  </si>
  <si>
    <t>Размешение на официальном сайте отчета</t>
  </si>
  <si>
    <t>итого</t>
  </si>
  <si>
    <t>на 01.01.2015</t>
  </si>
  <si>
    <t xml:space="preserve">Количество объектов культуры и спорта, административных объектов находящихся в собственности поселения, доступных для маломобильных групп населения </t>
  </si>
  <si>
    <t>Размещение на официальном сайте ОМС основных параметров местного бюджета в формате "Бюджет для граждан"</t>
  </si>
  <si>
    <t>Общее количество объектов культуры и спорта, административных объектов, находящихся в собственности поселения</t>
  </si>
</sst>
</file>

<file path=xl/styles.xml><?xml version="1.0" encoding="utf-8"?>
<styleSheet xmlns="http://schemas.openxmlformats.org/spreadsheetml/2006/main">
  <numFmts count="5">
    <numFmt numFmtId="164" formatCode="0.00000"/>
    <numFmt numFmtId="165" formatCode="0.000000"/>
    <numFmt numFmtId="166" formatCode="0.000"/>
    <numFmt numFmtId="167" formatCode="0.0000"/>
    <numFmt numFmtId="168" formatCode="0.0000000"/>
  </numFmts>
  <fonts count="6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left" vertical="top" wrapText="1"/>
    </xf>
    <xf numFmtId="0" fontId="3" fillId="0" borderId="0" xfId="0" applyFont="1" applyFill="1"/>
    <xf numFmtId="0" fontId="1" fillId="2" borderId="1" xfId="0" applyFont="1" applyFill="1" applyBorder="1"/>
    <xf numFmtId="0" fontId="1" fillId="2" borderId="0" xfId="0" applyFont="1" applyFill="1"/>
    <xf numFmtId="0" fontId="2" fillId="0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/>
    <xf numFmtId="0" fontId="2" fillId="2" borderId="1" xfId="0" applyFont="1" applyFill="1" applyBorder="1"/>
    <xf numFmtId="167" fontId="1" fillId="2" borderId="1" xfId="0" applyNumberFormat="1" applyFont="1" applyFill="1" applyBorder="1" applyAlignment="1">
      <alignment horizontal="center"/>
    </xf>
    <xf numFmtId="167" fontId="1" fillId="2" borderId="5" xfId="0" applyNumberFormat="1" applyFont="1" applyFill="1" applyBorder="1" applyAlignment="1">
      <alignment horizontal="center"/>
    </xf>
    <xf numFmtId="167" fontId="2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6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49" fontId="1" fillId="2" borderId="4" xfId="0" applyNumberFormat="1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166" fontId="1" fillId="2" borderId="5" xfId="0" applyNumberFormat="1" applyFont="1" applyFill="1" applyBorder="1" applyAlignment="1">
      <alignment horizontal="center"/>
    </xf>
    <xf numFmtId="168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6" fontId="1" fillId="3" borderId="1" xfId="0" applyNumberFormat="1" applyFont="1" applyFill="1" applyBorder="1" applyAlignment="1">
      <alignment horizontal="center"/>
    </xf>
    <xf numFmtId="168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/>
    </xf>
    <xf numFmtId="167" fontId="1" fillId="3" borderId="1" xfId="0" applyNumberFormat="1" applyFont="1" applyFill="1" applyBorder="1" applyAlignment="1">
      <alignment horizontal="center"/>
    </xf>
    <xf numFmtId="0" fontId="1" fillId="3" borderId="0" xfId="0" applyFont="1" applyFill="1"/>
    <xf numFmtId="2" fontId="1" fillId="2" borderId="1" xfId="0" applyNumberFormat="1" applyFont="1" applyFill="1" applyBorder="1"/>
    <xf numFmtId="9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C43"/>
  <sheetViews>
    <sheetView tabSelected="1" workbookViewId="0">
      <pane xSplit="2" topLeftCell="CN1" activePane="topRight" state="frozen"/>
      <selection pane="topRight" activeCell="CZ11" sqref="CZ11"/>
    </sheetView>
  </sheetViews>
  <sheetFormatPr defaultColWidth="9.109375" defaultRowHeight="11.4"/>
  <cols>
    <col min="1" max="1" width="3.109375" style="3" customWidth="1"/>
    <col min="2" max="2" width="13.109375" style="3" customWidth="1"/>
    <col min="3" max="4" width="9.109375" style="3" customWidth="1"/>
    <col min="5" max="5" width="8.44140625" style="3" customWidth="1"/>
    <col min="6" max="6" width="7.77734375" style="3" customWidth="1"/>
    <col min="7" max="7" width="9.109375" style="3" customWidth="1"/>
    <col min="8" max="9" width="8.44140625" style="3" customWidth="1"/>
    <col min="10" max="10" width="8" style="3" customWidth="1"/>
    <col min="11" max="11" width="12.6640625" style="3" customWidth="1"/>
    <col min="12" max="12" width="8.88671875" style="3" customWidth="1"/>
    <col min="13" max="14" width="8.44140625" style="3" customWidth="1"/>
    <col min="15" max="15" width="6.5546875" style="3" customWidth="1"/>
    <col min="16" max="16" width="6.88671875" style="3" customWidth="1"/>
    <col min="17" max="17" width="6.6640625" style="3" customWidth="1"/>
    <col min="18" max="18" width="8.44140625" style="3" customWidth="1"/>
    <col min="19" max="19" width="10.109375" style="3" customWidth="1"/>
    <col min="20" max="20" width="8.5546875" style="3" customWidth="1"/>
    <col min="21" max="21" width="6.5546875" style="3" customWidth="1"/>
    <col min="22" max="22" width="10.6640625" style="3" customWidth="1"/>
    <col min="23" max="23" width="10.109375" style="3" customWidth="1"/>
    <col min="24" max="24" width="9.109375" style="3" customWidth="1"/>
    <col min="25" max="25" width="7" style="3" customWidth="1"/>
    <col min="26" max="26" width="15.33203125" style="3" customWidth="1"/>
    <col min="27" max="27" width="8.5546875" style="3" customWidth="1"/>
    <col min="28" max="28" width="9.5546875" style="3" customWidth="1"/>
    <col min="29" max="30" width="7.44140625" style="3" customWidth="1"/>
    <col min="31" max="31" width="7" style="3" customWidth="1"/>
    <col min="32" max="32" width="10" style="3" customWidth="1"/>
    <col min="33" max="33" width="8.109375" style="3" customWidth="1"/>
    <col min="34" max="34" width="6.5546875" style="3" customWidth="1"/>
    <col min="35" max="35" width="19.5546875" style="3" customWidth="1"/>
    <col min="36" max="36" width="7" style="3" customWidth="1"/>
    <col min="37" max="37" width="5.33203125" style="3" customWidth="1"/>
    <col min="38" max="38" width="6.109375" style="3" customWidth="1"/>
    <col min="39" max="39" width="6.6640625" style="3" customWidth="1"/>
    <col min="40" max="40" width="6.88671875" style="3" customWidth="1"/>
    <col min="41" max="41" width="6" style="3" customWidth="1"/>
    <col min="42" max="42" width="31.77734375" style="3" customWidth="1"/>
    <col min="43" max="43" width="6" style="3" customWidth="1"/>
    <col min="44" max="44" width="11.77734375" style="3" customWidth="1"/>
    <col min="45" max="45" width="10.5546875" style="3" customWidth="1"/>
    <col min="46" max="46" width="10.21875" style="3" customWidth="1"/>
    <col min="47" max="47" width="9" style="3" customWidth="1"/>
    <col min="48" max="48" width="7.21875" style="3" hidden="1" customWidth="1"/>
    <col min="49" max="50" width="9.109375" style="3" customWidth="1"/>
    <col min="51" max="51" width="8.44140625" style="3" customWidth="1"/>
    <col min="52" max="52" width="6.44140625" style="3" customWidth="1"/>
    <col min="53" max="53" width="22.77734375" style="3" customWidth="1"/>
    <col min="54" max="54" width="9.21875" style="3" customWidth="1"/>
    <col min="55" max="55" width="8.6640625" style="3" customWidth="1"/>
    <col min="56" max="56" width="6.44140625" style="3" customWidth="1"/>
    <col min="57" max="57" width="7.6640625" style="3" customWidth="1"/>
    <col min="58" max="58" width="8.21875" style="3" customWidth="1"/>
    <col min="59" max="59" width="7" style="3" customWidth="1"/>
    <col min="60" max="60" width="7.109375" style="3" customWidth="1"/>
    <col min="61" max="61" width="8.88671875" style="3" customWidth="1"/>
    <col min="62" max="62" width="10.33203125" style="3" customWidth="1"/>
    <col min="63" max="63" width="8.44140625" style="3" customWidth="1"/>
    <col min="64" max="65" width="8.44140625" style="3" hidden="1" customWidth="1"/>
    <col min="66" max="66" width="8.88671875" style="3" customWidth="1"/>
    <col min="67" max="67" width="8.77734375" style="3" customWidth="1"/>
    <col min="68" max="68" width="8.109375" style="3" customWidth="1"/>
    <col min="69" max="69" width="8.6640625" style="3" customWidth="1"/>
    <col min="70" max="71" width="8.33203125" style="3" customWidth="1"/>
    <col min="72" max="73" width="7.21875" style="3" customWidth="1"/>
    <col min="74" max="74" width="26.109375" style="3" customWidth="1"/>
    <col min="75" max="75" width="10.88671875" style="3" customWidth="1"/>
    <col min="76" max="76" width="9.5546875" style="3" customWidth="1"/>
    <col min="77" max="77" width="7.6640625" style="3" customWidth="1"/>
    <col min="78" max="78" width="13.5546875" style="3" customWidth="1"/>
    <col min="79" max="79" width="14.33203125" style="3" customWidth="1"/>
    <col min="80" max="80" width="8" style="3" customWidth="1"/>
    <col min="81" max="81" width="6.109375" style="3" customWidth="1"/>
    <col min="82" max="82" width="8.88671875" style="3" customWidth="1"/>
    <col min="83" max="83" width="9.21875" style="3" customWidth="1"/>
    <col min="84" max="84" width="7.21875" style="3" customWidth="1"/>
    <col min="85" max="85" width="7.21875" style="3" hidden="1" customWidth="1"/>
    <col min="86" max="86" width="6" style="3" customWidth="1"/>
    <col min="87" max="87" width="10.33203125" style="3" customWidth="1"/>
    <col min="88" max="88" width="9.44140625" style="3" customWidth="1"/>
    <col min="89" max="89" width="7.21875" style="3" customWidth="1"/>
    <col min="90" max="90" width="7" style="3" customWidth="1"/>
    <col min="91" max="91" width="21" style="3" customWidth="1"/>
    <col min="92" max="92" width="19.88671875" style="3" customWidth="1"/>
    <col min="93" max="93" width="9.33203125" style="3" customWidth="1"/>
    <col min="94" max="94" width="8.44140625" style="3" customWidth="1"/>
    <col min="95" max="95" width="13.88671875" style="3" customWidth="1"/>
    <col min="96" max="96" width="8.44140625" style="3" customWidth="1"/>
    <col min="97" max="97" width="15.109375" style="3" customWidth="1"/>
    <col min="98" max="98" width="12.33203125" style="3" customWidth="1"/>
    <col min="99" max="99" width="10.33203125" style="3" customWidth="1"/>
    <col min="100" max="105" width="7.77734375" style="3" customWidth="1"/>
    <col min="106" max="106" width="8.77734375" style="3" customWidth="1"/>
    <col min="107" max="107" width="6.6640625" style="3" customWidth="1"/>
    <col min="108" max="16384" width="9.109375" style="3"/>
  </cols>
  <sheetData>
    <row r="1" spans="1:107" s="1" customFormat="1" ht="3" customHeight="1"/>
    <row r="2" spans="1:107" s="1" customFormat="1" ht="23.4" customHeight="1">
      <c r="A2" s="6"/>
      <c r="C2" s="67" t="s">
        <v>88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"/>
      <c r="P2" s="6"/>
      <c r="Q2" s="6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BE2" s="76"/>
      <c r="BF2" s="76"/>
      <c r="BG2" s="76"/>
      <c r="BH2" s="76"/>
    </row>
    <row r="3" spans="1:107" s="1" customFormat="1" ht="3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107" s="1" customFormat="1" ht="101.4" customHeight="1">
      <c r="A4" s="59" t="s">
        <v>0</v>
      </c>
      <c r="B4" s="59" t="s">
        <v>1</v>
      </c>
      <c r="C4" s="63" t="s">
        <v>2</v>
      </c>
      <c r="D4" s="65"/>
      <c r="E4" s="65"/>
      <c r="F4" s="64"/>
      <c r="G4" s="63" t="s">
        <v>3</v>
      </c>
      <c r="H4" s="65"/>
      <c r="I4" s="65"/>
      <c r="J4" s="64"/>
      <c r="K4" s="63" t="s">
        <v>55</v>
      </c>
      <c r="L4" s="65"/>
      <c r="M4" s="65"/>
      <c r="N4" s="64"/>
      <c r="O4" s="68" t="s">
        <v>5</v>
      </c>
      <c r="P4" s="69"/>
      <c r="Q4" s="70"/>
      <c r="R4" s="63" t="s">
        <v>56</v>
      </c>
      <c r="S4" s="65"/>
      <c r="T4" s="65"/>
      <c r="U4" s="64"/>
      <c r="V4" s="71" t="s">
        <v>54</v>
      </c>
      <c r="W4" s="72"/>
      <c r="X4" s="72"/>
      <c r="Y4" s="73"/>
      <c r="Z4" s="63" t="s">
        <v>52</v>
      </c>
      <c r="AA4" s="64"/>
      <c r="AB4" s="63" t="s">
        <v>4</v>
      </c>
      <c r="AC4" s="65"/>
      <c r="AD4" s="65"/>
      <c r="AE4" s="64"/>
      <c r="AF4" s="63" t="s">
        <v>6</v>
      </c>
      <c r="AG4" s="65"/>
      <c r="AH4" s="64"/>
      <c r="AI4" s="63" t="s">
        <v>45</v>
      </c>
      <c r="AJ4" s="65"/>
      <c r="AK4" s="64"/>
      <c r="AL4" s="63" t="s">
        <v>7</v>
      </c>
      <c r="AM4" s="65"/>
      <c r="AN4" s="65"/>
      <c r="AO4" s="64"/>
      <c r="AP4" s="63" t="s">
        <v>46</v>
      </c>
      <c r="AQ4" s="64"/>
      <c r="AR4" s="74" t="s">
        <v>38</v>
      </c>
      <c r="AS4" s="74"/>
      <c r="AT4" s="74"/>
      <c r="AU4" s="74"/>
      <c r="AV4" s="63" t="s">
        <v>58</v>
      </c>
      <c r="AW4" s="65"/>
      <c r="AX4" s="65"/>
      <c r="AY4" s="65"/>
      <c r="AZ4" s="64"/>
      <c r="BA4" s="63" t="s">
        <v>96</v>
      </c>
      <c r="BB4" s="65"/>
      <c r="BC4" s="65"/>
      <c r="BD4" s="64"/>
      <c r="BE4" s="68" t="s">
        <v>61</v>
      </c>
      <c r="BF4" s="69"/>
      <c r="BG4" s="69"/>
      <c r="BH4" s="70"/>
      <c r="BI4" s="63" t="s">
        <v>62</v>
      </c>
      <c r="BJ4" s="65"/>
      <c r="BK4" s="64"/>
      <c r="BL4" s="57"/>
      <c r="BM4" s="57"/>
      <c r="BN4" s="63" t="s">
        <v>64</v>
      </c>
      <c r="BO4" s="65"/>
      <c r="BP4" s="65"/>
      <c r="BQ4" s="64"/>
      <c r="BR4" s="63" t="s">
        <v>67</v>
      </c>
      <c r="BS4" s="65"/>
      <c r="BT4" s="65"/>
      <c r="BU4" s="64"/>
      <c r="BV4" s="63" t="s">
        <v>70</v>
      </c>
      <c r="BW4" s="65"/>
      <c r="BX4" s="65"/>
      <c r="BY4" s="64"/>
      <c r="BZ4" s="63" t="s">
        <v>72</v>
      </c>
      <c r="CA4" s="65"/>
      <c r="CB4" s="65"/>
      <c r="CC4" s="64"/>
      <c r="CD4" s="63" t="s">
        <v>75</v>
      </c>
      <c r="CE4" s="65"/>
      <c r="CF4" s="65"/>
      <c r="CG4" s="65"/>
      <c r="CH4" s="64"/>
      <c r="CI4" s="63" t="s">
        <v>77</v>
      </c>
      <c r="CJ4" s="65"/>
      <c r="CK4" s="65"/>
      <c r="CL4" s="64"/>
      <c r="CM4" s="63" t="s">
        <v>78</v>
      </c>
      <c r="CN4" s="65"/>
      <c r="CO4" s="65"/>
      <c r="CP4" s="64"/>
      <c r="CQ4" s="63" t="s">
        <v>81</v>
      </c>
      <c r="CR4" s="64"/>
      <c r="CS4" s="63" t="s">
        <v>86</v>
      </c>
      <c r="CT4" s="65"/>
      <c r="CU4" s="64"/>
      <c r="CV4" s="63" t="s">
        <v>87</v>
      </c>
      <c r="CW4" s="65"/>
      <c r="CX4" s="65"/>
      <c r="CY4" s="64"/>
      <c r="CZ4" s="63" t="s">
        <v>102</v>
      </c>
      <c r="DA4" s="64"/>
      <c r="DB4" s="34" t="s">
        <v>79</v>
      </c>
      <c r="DC4" s="38" t="s">
        <v>57</v>
      </c>
    </row>
    <row r="5" spans="1:107" s="1" customFormat="1" ht="9.6" customHeight="1">
      <c r="A5" s="60">
        <v>1</v>
      </c>
      <c r="B5" s="60">
        <v>2</v>
      </c>
      <c r="C5" s="61">
        <v>3</v>
      </c>
      <c r="D5" s="66"/>
      <c r="E5" s="66"/>
      <c r="F5" s="62"/>
      <c r="G5" s="61">
        <v>4</v>
      </c>
      <c r="H5" s="66"/>
      <c r="I5" s="66"/>
      <c r="J5" s="62"/>
      <c r="K5" s="61">
        <v>5</v>
      </c>
      <c r="L5" s="66"/>
      <c r="M5" s="66"/>
      <c r="N5" s="62"/>
      <c r="O5" s="61">
        <v>6</v>
      </c>
      <c r="P5" s="66"/>
      <c r="Q5" s="62"/>
      <c r="R5" s="61">
        <v>7</v>
      </c>
      <c r="S5" s="66"/>
      <c r="T5" s="66"/>
      <c r="U5" s="62"/>
      <c r="V5" s="61">
        <v>8</v>
      </c>
      <c r="W5" s="66"/>
      <c r="X5" s="66"/>
      <c r="Y5" s="62"/>
      <c r="Z5" s="61">
        <v>9</v>
      </c>
      <c r="AA5" s="62"/>
      <c r="AB5" s="61">
        <v>10</v>
      </c>
      <c r="AC5" s="66"/>
      <c r="AD5" s="66"/>
      <c r="AE5" s="62"/>
      <c r="AF5" s="61">
        <v>11</v>
      </c>
      <c r="AG5" s="66"/>
      <c r="AH5" s="62"/>
      <c r="AI5" s="61">
        <v>12</v>
      </c>
      <c r="AJ5" s="66"/>
      <c r="AK5" s="62"/>
      <c r="AL5" s="61">
        <v>13</v>
      </c>
      <c r="AM5" s="66"/>
      <c r="AN5" s="66"/>
      <c r="AO5" s="62"/>
      <c r="AP5" s="61">
        <v>14</v>
      </c>
      <c r="AQ5" s="62"/>
      <c r="AR5" s="75">
        <v>15</v>
      </c>
      <c r="AS5" s="75"/>
      <c r="AT5" s="75"/>
      <c r="AU5" s="75"/>
      <c r="AV5" s="61">
        <v>16</v>
      </c>
      <c r="AW5" s="66"/>
      <c r="AX5" s="66"/>
      <c r="AY5" s="66"/>
      <c r="AZ5" s="62"/>
      <c r="BA5" s="61">
        <v>17</v>
      </c>
      <c r="BB5" s="66"/>
      <c r="BC5" s="66"/>
      <c r="BD5" s="62"/>
      <c r="BE5" s="66">
        <v>18</v>
      </c>
      <c r="BF5" s="66"/>
      <c r="BG5" s="66"/>
      <c r="BH5" s="62"/>
      <c r="BI5" s="61">
        <v>19</v>
      </c>
      <c r="BJ5" s="66"/>
      <c r="BK5" s="62"/>
      <c r="BL5" s="58"/>
      <c r="BM5" s="58"/>
      <c r="BN5" s="61">
        <v>20</v>
      </c>
      <c r="BO5" s="66"/>
      <c r="BP5" s="66"/>
      <c r="BQ5" s="62"/>
      <c r="BR5" s="61">
        <v>21</v>
      </c>
      <c r="BS5" s="66"/>
      <c r="BT5" s="66"/>
      <c r="BU5" s="62"/>
      <c r="BV5" s="61">
        <v>22</v>
      </c>
      <c r="BW5" s="66"/>
      <c r="BX5" s="66"/>
      <c r="BY5" s="62"/>
      <c r="BZ5" s="61">
        <v>23</v>
      </c>
      <c r="CA5" s="66"/>
      <c r="CB5" s="66"/>
      <c r="CC5" s="62"/>
      <c r="CD5" s="61">
        <v>24</v>
      </c>
      <c r="CE5" s="66"/>
      <c r="CF5" s="66"/>
      <c r="CG5" s="66"/>
      <c r="CH5" s="62"/>
      <c r="CI5" s="61">
        <v>25</v>
      </c>
      <c r="CJ5" s="66"/>
      <c r="CK5" s="66"/>
      <c r="CL5" s="62"/>
      <c r="CM5" s="61">
        <v>26</v>
      </c>
      <c r="CN5" s="66"/>
      <c r="CO5" s="66"/>
      <c r="CP5" s="62"/>
      <c r="CQ5" s="61">
        <v>27</v>
      </c>
      <c r="CR5" s="62"/>
      <c r="CS5" s="61">
        <v>28</v>
      </c>
      <c r="CT5" s="66"/>
      <c r="CU5" s="62"/>
      <c r="CV5" s="61">
        <v>29</v>
      </c>
      <c r="CW5" s="66"/>
      <c r="CX5" s="66"/>
      <c r="CY5" s="62"/>
      <c r="CZ5" s="61">
        <v>30</v>
      </c>
      <c r="DA5" s="62"/>
      <c r="DB5" s="56">
        <v>34</v>
      </c>
      <c r="DC5" s="35">
        <v>35</v>
      </c>
    </row>
    <row r="6" spans="1:107" s="1" customFormat="1" ht="160.19999999999999" customHeight="1">
      <c r="A6" s="60"/>
      <c r="B6" s="60"/>
      <c r="C6" s="59" t="s">
        <v>80</v>
      </c>
      <c r="D6" s="59" t="s">
        <v>89</v>
      </c>
      <c r="E6" s="59" t="s">
        <v>8</v>
      </c>
      <c r="F6" s="59" t="s">
        <v>42</v>
      </c>
      <c r="G6" s="59" t="s">
        <v>9</v>
      </c>
      <c r="H6" s="59" t="s">
        <v>10</v>
      </c>
      <c r="I6" s="59" t="s">
        <v>8</v>
      </c>
      <c r="J6" s="59" t="s">
        <v>42</v>
      </c>
      <c r="K6" s="59" t="s">
        <v>44</v>
      </c>
      <c r="L6" s="59" t="s">
        <v>43</v>
      </c>
      <c r="M6" s="59" t="s">
        <v>8</v>
      </c>
      <c r="N6" s="59" t="s">
        <v>42</v>
      </c>
      <c r="O6" s="59" t="s">
        <v>16</v>
      </c>
      <c r="P6" s="59" t="s">
        <v>8</v>
      </c>
      <c r="Q6" s="59" t="s">
        <v>42</v>
      </c>
      <c r="R6" s="59" t="s">
        <v>11</v>
      </c>
      <c r="S6" s="59" t="s">
        <v>12</v>
      </c>
      <c r="T6" s="59" t="s">
        <v>8</v>
      </c>
      <c r="U6" s="59" t="s">
        <v>42</v>
      </c>
      <c r="V6" s="59" t="s">
        <v>50</v>
      </c>
      <c r="W6" s="59" t="s">
        <v>51</v>
      </c>
      <c r="X6" s="59" t="s">
        <v>8</v>
      </c>
      <c r="Y6" s="59" t="s">
        <v>42</v>
      </c>
      <c r="Z6" s="59" t="s">
        <v>53</v>
      </c>
      <c r="AA6" s="59" t="s">
        <v>42</v>
      </c>
      <c r="AB6" s="59" t="s">
        <v>14</v>
      </c>
      <c r="AC6" s="59" t="s">
        <v>13</v>
      </c>
      <c r="AD6" s="59" t="s">
        <v>15</v>
      </c>
      <c r="AE6" s="59" t="s">
        <v>42</v>
      </c>
      <c r="AF6" s="59" t="s">
        <v>17</v>
      </c>
      <c r="AG6" s="59" t="s">
        <v>8</v>
      </c>
      <c r="AH6" s="59" t="s">
        <v>42</v>
      </c>
      <c r="AI6" s="59" t="s">
        <v>47</v>
      </c>
      <c r="AJ6" s="59" t="s">
        <v>48</v>
      </c>
      <c r="AK6" s="59" t="s">
        <v>42</v>
      </c>
      <c r="AL6" s="59" t="s">
        <v>18</v>
      </c>
      <c r="AM6" s="59" t="s">
        <v>19</v>
      </c>
      <c r="AN6" s="60" t="s">
        <v>8</v>
      </c>
      <c r="AO6" s="60" t="s">
        <v>42</v>
      </c>
      <c r="AP6" s="37" t="s">
        <v>49</v>
      </c>
      <c r="AQ6" s="60" t="s">
        <v>42</v>
      </c>
      <c r="AR6" s="59" t="s">
        <v>39</v>
      </c>
      <c r="AS6" s="59" t="s">
        <v>40</v>
      </c>
      <c r="AT6" s="59" t="s">
        <v>41</v>
      </c>
      <c r="AU6" s="59" t="s">
        <v>42</v>
      </c>
      <c r="AV6" s="36" t="s">
        <v>85</v>
      </c>
      <c r="AW6" s="36" t="s">
        <v>84</v>
      </c>
      <c r="AX6" s="36" t="s">
        <v>100</v>
      </c>
      <c r="AY6" s="60" t="s">
        <v>8</v>
      </c>
      <c r="AZ6" s="60" t="s">
        <v>42</v>
      </c>
      <c r="BA6" s="59" t="s">
        <v>96</v>
      </c>
      <c r="BB6" s="59" t="s">
        <v>59</v>
      </c>
      <c r="BC6" s="59" t="s">
        <v>60</v>
      </c>
      <c r="BD6" s="60" t="s">
        <v>42</v>
      </c>
      <c r="BE6" s="59">
        <v>2013</v>
      </c>
      <c r="BF6" s="59">
        <v>2014</v>
      </c>
      <c r="BG6" s="60" t="s">
        <v>8</v>
      </c>
      <c r="BH6" s="60" t="s">
        <v>42</v>
      </c>
      <c r="BI6" s="59" t="s">
        <v>63</v>
      </c>
      <c r="BJ6" s="59" t="s">
        <v>15</v>
      </c>
      <c r="BK6" s="59" t="s">
        <v>42</v>
      </c>
      <c r="BL6" s="59" t="s">
        <v>92</v>
      </c>
      <c r="BM6" s="59" t="s">
        <v>93</v>
      </c>
      <c r="BN6" s="59" t="s">
        <v>65</v>
      </c>
      <c r="BO6" s="59" t="s">
        <v>66</v>
      </c>
      <c r="BP6" s="60" t="s">
        <v>8</v>
      </c>
      <c r="BQ6" s="60" t="s">
        <v>42</v>
      </c>
      <c r="BR6" s="59" t="s">
        <v>68</v>
      </c>
      <c r="BS6" s="59" t="s">
        <v>69</v>
      </c>
      <c r="BT6" s="59" t="s">
        <v>8</v>
      </c>
      <c r="BU6" s="59" t="s">
        <v>42</v>
      </c>
      <c r="BV6" s="37" t="s">
        <v>82</v>
      </c>
      <c r="BW6" s="59" t="s">
        <v>71</v>
      </c>
      <c r="BX6" s="60" t="s">
        <v>8</v>
      </c>
      <c r="BY6" s="60" t="s">
        <v>42</v>
      </c>
      <c r="BZ6" s="59" t="s">
        <v>73</v>
      </c>
      <c r="CA6" s="59" t="s">
        <v>74</v>
      </c>
      <c r="CB6" s="60" t="s">
        <v>8</v>
      </c>
      <c r="CC6" s="60" t="s">
        <v>42</v>
      </c>
      <c r="CD6" s="59" t="s">
        <v>90</v>
      </c>
      <c r="CE6" s="59" t="s">
        <v>91</v>
      </c>
      <c r="CF6" s="59" t="s">
        <v>76</v>
      </c>
      <c r="CG6" s="53">
        <v>100</v>
      </c>
      <c r="CH6" s="59" t="s">
        <v>42</v>
      </c>
      <c r="CI6" s="59" t="s">
        <v>94</v>
      </c>
      <c r="CJ6" s="59" t="s">
        <v>95</v>
      </c>
      <c r="CK6" s="60" t="s">
        <v>8</v>
      </c>
      <c r="CL6" s="60" t="s">
        <v>42</v>
      </c>
      <c r="CM6" s="37" t="s">
        <v>101</v>
      </c>
      <c r="CN6" s="59" t="s">
        <v>103</v>
      </c>
      <c r="CO6" s="60" t="s">
        <v>8</v>
      </c>
      <c r="CP6" s="59" t="s">
        <v>42</v>
      </c>
      <c r="CQ6" s="59" t="s">
        <v>81</v>
      </c>
      <c r="CR6" s="59" t="s">
        <v>42</v>
      </c>
      <c r="CS6" s="59" t="s">
        <v>83</v>
      </c>
      <c r="CT6" s="59" t="s">
        <v>8</v>
      </c>
      <c r="CU6" s="59" t="s">
        <v>42</v>
      </c>
      <c r="CV6" s="59" t="s">
        <v>97</v>
      </c>
      <c r="CW6" s="59" t="s">
        <v>98</v>
      </c>
      <c r="CX6" s="59" t="s">
        <v>99</v>
      </c>
      <c r="CY6" s="59" t="s">
        <v>42</v>
      </c>
      <c r="CZ6" s="59" t="s">
        <v>102</v>
      </c>
      <c r="DA6" s="59" t="s">
        <v>42</v>
      </c>
      <c r="DB6" s="59"/>
      <c r="DC6" s="35"/>
    </row>
    <row r="7" spans="1:107" s="1" customFormat="1" ht="14.4" customHeight="1">
      <c r="A7" s="4">
        <v>1</v>
      </c>
      <c r="B7" s="4" t="s">
        <v>20</v>
      </c>
      <c r="C7" s="16">
        <v>7577.33</v>
      </c>
      <c r="D7" s="16">
        <v>12191.95</v>
      </c>
      <c r="E7" s="16">
        <f>D7/C7*100</f>
        <v>160.90034352469803</v>
      </c>
      <c r="F7" s="13">
        <f t="shared" ref="F7:F23" si="0">RANK(E7,$E$7:$E$23)</f>
        <v>3</v>
      </c>
      <c r="G7" s="16">
        <v>17449.66</v>
      </c>
      <c r="H7" s="16">
        <v>3130.26</v>
      </c>
      <c r="I7" s="16">
        <f>H7/G7*100</f>
        <v>17.93880224600365</v>
      </c>
      <c r="J7" s="13">
        <f t="shared" ref="J7:J23" si="1">RANK(I7,$I$7:$I$23,1)</f>
        <v>9</v>
      </c>
      <c r="K7" s="16">
        <v>19007.87</v>
      </c>
      <c r="L7" s="16">
        <v>8248.84</v>
      </c>
      <c r="M7" s="16">
        <f>L7/K7*100</f>
        <v>43.396971885855706</v>
      </c>
      <c r="N7" s="13">
        <f t="shared" ref="N7:N23" si="2">RANK(M7,$M$7:$M$23)</f>
        <v>4</v>
      </c>
      <c r="O7" s="7">
        <v>7</v>
      </c>
      <c r="P7" s="16">
        <f>O7/15</f>
        <v>0.46666666666666667</v>
      </c>
      <c r="Q7" s="13">
        <f>RANK(P7,$P$7:$P$23)</f>
        <v>12</v>
      </c>
      <c r="R7" s="19">
        <v>2E-3</v>
      </c>
      <c r="S7" s="16">
        <v>19143.689999999999</v>
      </c>
      <c r="T7" s="40">
        <f>R7/S7</f>
        <v>1.0447306658225243E-7</v>
      </c>
      <c r="U7" s="7">
        <f>RANK(T7,$T$7:$T$23,1)</f>
        <v>8</v>
      </c>
      <c r="V7" s="16">
        <v>23545.45</v>
      </c>
      <c r="W7" s="16">
        <v>23084.84</v>
      </c>
      <c r="X7" s="16">
        <f>W7/V7*100</f>
        <v>98.043740935085125</v>
      </c>
      <c r="Y7" s="13">
        <f>RANK(X7,$X$7:$X$23)</f>
        <v>5</v>
      </c>
      <c r="Z7" s="16">
        <v>17.899999999999999</v>
      </c>
      <c r="AA7" s="13">
        <f>RANK(Z7,$Z$7:$Z$23,1)</f>
        <v>13</v>
      </c>
      <c r="AB7" s="16">
        <v>900.8</v>
      </c>
      <c r="AC7" s="18">
        <v>3907</v>
      </c>
      <c r="AD7" s="19">
        <f>AB7/AC7</f>
        <v>0.23056053237778346</v>
      </c>
      <c r="AE7" s="13">
        <f>RANK(AD7,$AD$7:$AD$23)</f>
        <v>17</v>
      </c>
      <c r="AF7" s="30">
        <v>33</v>
      </c>
      <c r="AG7" s="31">
        <v>0.82499999999999996</v>
      </c>
      <c r="AH7" s="13">
        <f>RANK(AG7,$AG$7:$AG$23)</f>
        <v>7</v>
      </c>
      <c r="AI7" s="13">
        <v>3</v>
      </c>
      <c r="AJ7" s="19">
        <f>AI7/BB7*1000</f>
        <v>0.76785257230611714</v>
      </c>
      <c r="AK7" s="13">
        <f t="shared" ref="AK7:AK23" si="3">RANK(AJ7,$AJ$7:$AJ$23,1)</f>
        <v>17</v>
      </c>
      <c r="AL7" s="7">
        <v>11</v>
      </c>
      <c r="AM7" s="7">
        <v>11</v>
      </c>
      <c r="AN7" s="16">
        <f>AL7/AM7*100</f>
        <v>100</v>
      </c>
      <c r="AO7" s="13">
        <f t="shared" ref="AO7:AO23" si="4">RANK(AN7,$AN$7:$AN$23)</f>
        <v>1</v>
      </c>
      <c r="AP7" s="10">
        <v>1.5900000000000001E-3</v>
      </c>
      <c r="AQ7" s="13">
        <f t="shared" ref="AQ7:AQ22" si="5">RANK(AP7,$AP$7:$AP$23,1)</f>
        <v>8</v>
      </c>
      <c r="AR7" s="16">
        <v>1598.5</v>
      </c>
      <c r="AS7" s="7">
        <v>6.5</v>
      </c>
      <c r="AT7" s="16">
        <f>AR7/AS7/12*1000</f>
        <v>20493.589743589746</v>
      </c>
      <c r="AU7" s="13">
        <f t="shared" ref="AU7:AU23" si="6">RANK(AT7,$AT$7:$AT$23)</f>
        <v>6</v>
      </c>
      <c r="AV7" s="7">
        <v>3919</v>
      </c>
      <c r="AW7" s="18">
        <v>3938</v>
      </c>
      <c r="AX7" s="18">
        <v>3907</v>
      </c>
      <c r="AY7" s="19">
        <f>AX7/AW7*100</f>
        <v>99.212798374809552</v>
      </c>
      <c r="AZ7" s="13">
        <f t="shared" ref="AZ7:AZ23" si="7">RANK(AY7,$AY$7:$AY$23)</f>
        <v>11</v>
      </c>
      <c r="BA7" s="16">
        <v>707.23</v>
      </c>
      <c r="BB7" s="18">
        <v>3907</v>
      </c>
      <c r="BC7" s="19">
        <f>BA7/BB7</f>
        <v>0.18101612490401844</v>
      </c>
      <c r="BD7" s="13">
        <f>RANK(BC7,$BC$7:$BC$23)</f>
        <v>3</v>
      </c>
      <c r="BE7" s="13">
        <v>106</v>
      </c>
      <c r="BF7" s="7">
        <v>85</v>
      </c>
      <c r="BG7" s="16">
        <f t="shared" ref="BG7:BG24" si="8">BF7/BE7*100</f>
        <v>80.188679245283026</v>
      </c>
      <c r="BH7" s="13">
        <f>RANK(BG7,$BG$7:$BG$23,1)</f>
        <v>7</v>
      </c>
      <c r="BI7" s="7">
        <v>0</v>
      </c>
      <c r="BJ7" s="16">
        <f>BI7/AX7*100</f>
        <v>0</v>
      </c>
      <c r="BK7" s="13">
        <v>8</v>
      </c>
      <c r="BL7" s="13">
        <v>40</v>
      </c>
      <c r="BM7" s="13">
        <v>39</v>
      </c>
      <c r="BN7" s="7">
        <v>11</v>
      </c>
      <c r="BO7" s="7">
        <v>11</v>
      </c>
      <c r="BP7" s="16">
        <f>BO7/BN7*100</f>
        <v>100</v>
      </c>
      <c r="BQ7" s="13">
        <f t="shared" ref="BQ7:BQ23" si="9">RANK(BP7,$BP$7:$BP$23)</f>
        <v>1</v>
      </c>
      <c r="BR7" s="16">
        <v>1067.83</v>
      </c>
      <c r="BS7" s="16">
        <v>1075</v>
      </c>
      <c r="BT7" s="16">
        <f>BR7/BS7*100</f>
        <v>99.333023255813941</v>
      </c>
      <c r="BU7" s="13">
        <f>RANK(BT7,$BT$7:$BT$23)</f>
        <v>3</v>
      </c>
      <c r="BV7" s="16">
        <v>0</v>
      </c>
      <c r="BW7" s="18">
        <v>3907</v>
      </c>
      <c r="BX7" s="16">
        <f t="shared" ref="BX7:BX24" si="10">BV7/BW7*1000</f>
        <v>0</v>
      </c>
      <c r="BY7" s="13">
        <v>9</v>
      </c>
      <c r="BZ7" s="16">
        <v>900.8</v>
      </c>
      <c r="CA7" s="13">
        <v>700</v>
      </c>
      <c r="CB7" s="16">
        <f>BZ7/CA7*100</f>
        <v>128.68571428571428</v>
      </c>
      <c r="CC7" s="13">
        <f t="shared" ref="CC7:CC23" si="11">RANK(CB7,$CB$7:$CB$23)</f>
        <v>2</v>
      </c>
      <c r="CD7" s="16">
        <v>11543.88</v>
      </c>
      <c r="CE7" s="16">
        <v>12191.95</v>
      </c>
      <c r="CF7" s="16">
        <f>CE7/CD7*100</f>
        <v>105.6139703461921</v>
      </c>
      <c r="CG7" s="52">
        <f>ABS(CF7-CG6)</f>
        <v>5.6139703461921044</v>
      </c>
      <c r="CH7" s="13">
        <f>RANK(CG7,$CG$7:$CG$23,1)</f>
        <v>10</v>
      </c>
      <c r="CI7" s="16">
        <v>19143.689999999999</v>
      </c>
      <c r="CJ7" s="16">
        <v>19007.86</v>
      </c>
      <c r="CK7" s="16">
        <f>CJ7/CI7*100</f>
        <v>99.290471168306638</v>
      </c>
      <c r="CL7" s="13">
        <f t="shared" ref="CL7:CL23" si="12">RANK(CK7,$CK$7:$CK$23)</f>
        <v>1</v>
      </c>
      <c r="CM7" s="13">
        <v>3</v>
      </c>
      <c r="CN7" s="13">
        <v>3</v>
      </c>
      <c r="CO7" s="16">
        <f>CM7/CN7*100</f>
        <v>100</v>
      </c>
      <c r="CP7" s="13">
        <f t="shared" ref="CP7:CP23" si="13">RANK(CO7,$CO$7:$CO$23)</f>
        <v>1</v>
      </c>
      <c r="CQ7" s="13">
        <v>0</v>
      </c>
      <c r="CR7" s="13">
        <v>5</v>
      </c>
      <c r="CS7" s="13">
        <v>21</v>
      </c>
      <c r="CT7" s="16">
        <f>CS7/29*100</f>
        <v>72.41379310344827</v>
      </c>
      <c r="CU7" s="13">
        <f t="shared" ref="CU7:CU23" si="14">RANK(CT7,$CT$7:$CT$23)</f>
        <v>17</v>
      </c>
      <c r="CV7" s="13">
        <v>1</v>
      </c>
      <c r="CW7" s="13">
        <v>0</v>
      </c>
      <c r="CX7" s="13">
        <v>1</v>
      </c>
      <c r="CY7" s="13">
        <v>9</v>
      </c>
      <c r="CZ7" s="13">
        <v>1</v>
      </c>
      <c r="DA7" s="13">
        <v>1</v>
      </c>
      <c r="DB7" s="13">
        <f t="shared" ref="DB7:DB23" si="15">F7+J7+N7+Q7+U7+Y7+AA7+AE7+AH7+AK7+AO7+AQ7+AU7+AZ7+BD7+BH7+BK7+BQ7+BU7+BY7+CC7+CH7+CL7+CP7+CU7+CR7+CY7+DA7</f>
        <v>198</v>
      </c>
      <c r="DC7" s="7">
        <f>RANK(DB7,$DB$7:$DB$23,1)</f>
        <v>7</v>
      </c>
    </row>
    <row r="8" spans="1:107" s="51" customFormat="1" ht="14.4" customHeight="1">
      <c r="A8" s="41">
        <v>2</v>
      </c>
      <c r="B8" s="41" t="s">
        <v>21</v>
      </c>
      <c r="C8" s="42">
        <v>19876.330000000002</v>
      </c>
      <c r="D8" s="42">
        <v>17103.5</v>
      </c>
      <c r="E8" s="42">
        <f t="shared" ref="E8:E23" si="16">D8/C8*100</f>
        <v>86.049587625079667</v>
      </c>
      <c r="F8" s="43">
        <f t="shared" si="0"/>
        <v>16</v>
      </c>
      <c r="G8" s="42">
        <v>31406.27</v>
      </c>
      <c r="H8" s="42">
        <v>5436.04</v>
      </c>
      <c r="I8" s="42">
        <f t="shared" ref="I8:I24" si="17">H8/G8*100</f>
        <v>17.308773057099742</v>
      </c>
      <c r="J8" s="43">
        <f t="shared" si="1"/>
        <v>8</v>
      </c>
      <c r="K8" s="42">
        <v>33657.360000000001</v>
      </c>
      <c r="L8" s="42">
        <v>13232.6</v>
      </c>
      <c r="M8" s="42">
        <f t="shared" ref="M8:M24" si="18">L8/K8*100</f>
        <v>39.315620714161774</v>
      </c>
      <c r="N8" s="43">
        <f t="shared" si="2"/>
        <v>8</v>
      </c>
      <c r="O8" s="44">
        <v>15</v>
      </c>
      <c r="P8" s="42">
        <f t="shared" ref="P8:P23" si="19">O8/15</f>
        <v>1</v>
      </c>
      <c r="Q8" s="43">
        <f t="shared" ref="Q8:Q23" si="20">RANK(P8,$P$7:$P$23)</f>
        <v>1</v>
      </c>
      <c r="R8" s="45">
        <v>0</v>
      </c>
      <c r="S8" s="42">
        <v>37322.93</v>
      </c>
      <c r="T8" s="46">
        <f t="shared" ref="T8:T23" si="21">R8/S8</f>
        <v>0</v>
      </c>
      <c r="U8" s="44">
        <f t="shared" ref="U8:U23" si="22">RANK(T8,$T$7:$T$23,1)</f>
        <v>1</v>
      </c>
      <c r="V8" s="42">
        <v>64256.44</v>
      </c>
      <c r="W8" s="42">
        <v>58182.83</v>
      </c>
      <c r="X8" s="42">
        <f>W8/V8*100</f>
        <v>90.547857926769666</v>
      </c>
      <c r="Y8" s="43">
        <f t="shared" ref="Y8:Y23" si="23">RANK(X8,$X$7:$X$23)</f>
        <v>15</v>
      </c>
      <c r="Z8" s="42">
        <v>0</v>
      </c>
      <c r="AA8" s="43">
        <f t="shared" ref="AA8:AA23" si="24">RANK(Z8,$Z$7:$Z$23,1)</f>
        <v>1</v>
      </c>
      <c r="AB8" s="42">
        <v>1516.3</v>
      </c>
      <c r="AC8" s="47">
        <v>6165</v>
      </c>
      <c r="AD8" s="45">
        <f t="shared" ref="AD8:AD23" si="25">AB8/AC8</f>
        <v>0.24595296025952959</v>
      </c>
      <c r="AE8" s="43">
        <f t="shared" ref="AE8:AE23" si="26">RANK(AD8,$AD$7:$AD$23)</f>
        <v>16</v>
      </c>
      <c r="AF8" s="48">
        <v>36</v>
      </c>
      <c r="AG8" s="49">
        <v>0.9</v>
      </c>
      <c r="AH8" s="43">
        <f t="shared" ref="AH8:AH23" si="27">RANK(AG8,$AG$7:$AG$23)</f>
        <v>2</v>
      </c>
      <c r="AI8" s="43">
        <v>1</v>
      </c>
      <c r="AJ8" s="45">
        <f t="shared" ref="AJ8:AJ24" si="28">AI8/BB8*1000</f>
        <v>0.16220600162206</v>
      </c>
      <c r="AK8" s="43">
        <f t="shared" si="3"/>
        <v>13</v>
      </c>
      <c r="AL8" s="44">
        <v>27</v>
      </c>
      <c r="AM8" s="44">
        <v>27</v>
      </c>
      <c r="AN8" s="42">
        <f t="shared" ref="AN8:AN24" si="29">AL8/AM8*100</f>
        <v>100</v>
      </c>
      <c r="AO8" s="43">
        <f t="shared" si="4"/>
        <v>1</v>
      </c>
      <c r="AP8" s="50">
        <v>0</v>
      </c>
      <c r="AQ8" s="43">
        <f t="shared" si="5"/>
        <v>1</v>
      </c>
      <c r="AR8" s="42">
        <v>2843.7</v>
      </c>
      <c r="AS8" s="44">
        <v>10.3</v>
      </c>
      <c r="AT8" s="42">
        <f t="shared" ref="AT8:AT23" si="30">AR8/AS8/12*1000</f>
        <v>23007.281553398054</v>
      </c>
      <c r="AU8" s="43">
        <f t="shared" si="6"/>
        <v>2</v>
      </c>
      <c r="AV8" s="44">
        <v>5762</v>
      </c>
      <c r="AW8" s="47">
        <v>6028</v>
      </c>
      <c r="AX8" s="47">
        <v>6165</v>
      </c>
      <c r="AY8" s="45">
        <f t="shared" ref="AY8:AY23" si="31">AX8/AW8*100</f>
        <v>102.27272727272727</v>
      </c>
      <c r="AZ8" s="43">
        <f t="shared" si="7"/>
        <v>5</v>
      </c>
      <c r="BA8" s="42">
        <v>0</v>
      </c>
      <c r="BB8" s="47">
        <v>6165</v>
      </c>
      <c r="BC8" s="45">
        <f>BA8/BB8</f>
        <v>0</v>
      </c>
      <c r="BD8" s="43">
        <v>7</v>
      </c>
      <c r="BE8" s="43">
        <v>87</v>
      </c>
      <c r="BF8" s="44">
        <v>108</v>
      </c>
      <c r="BG8" s="42">
        <f t="shared" si="8"/>
        <v>124.13793103448276</v>
      </c>
      <c r="BH8" s="43">
        <f t="shared" ref="BH8:BH23" si="32">RANK(BG8,$BG$7:$BG$23,1)</f>
        <v>16</v>
      </c>
      <c r="BI8" s="44">
        <v>0</v>
      </c>
      <c r="BJ8" s="42">
        <f t="shared" ref="BJ8:BJ23" si="33">BI8/AX8*100</f>
        <v>0</v>
      </c>
      <c r="BK8" s="43">
        <v>8</v>
      </c>
      <c r="BL8" s="43">
        <v>60</v>
      </c>
      <c r="BM8" s="43">
        <v>36</v>
      </c>
      <c r="BN8" s="44">
        <v>30</v>
      </c>
      <c r="BO8" s="44">
        <v>30</v>
      </c>
      <c r="BP8" s="42">
        <f t="shared" ref="BP8:BP24" si="34">BO8/BN8*100</f>
        <v>100</v>
      </c>
      <c r="BQ8" s="43">
        <f t="shared" si="9"/>
        <v>1</v>
      </c>
      <c r="BR8" s="42">
        <v>1428.96</v>
      </c>
      <c r="BS8" s="42">
        <v>1627.6</v>
      </c>
      <c r="BT8" s="42">
        <f t="shared" ref="BT8:BT24" si="35">BR8/BS8*100</f>
        <v>87.795527156549525</v>
      </c>
      <c r="BU8" s="43">
        <f t="shared" ref="BU8:BU23" si="36">RANK(BT8,$BT$7:$BT$23)</f>
        <v>6</v>
      </c>
      <c r="BV8" s="42">
        <v>4694</v>
      </c>
      <c r="BW8" s="47">
        <v>6165</v>
      </c>
      <c r="BX8" s="42">
        <f t="shared" si="10"/>
        <v>761.39497161394979</v>
      </c>
      <c r="BY8" s="43">
        <v>6</v>
      </c>
      <c r="BZ8" s="42">
        <v>1516.3</v>
      </c>
      <c r="CA8" s="43">
        <v>1200</v>
      </c>
      <c r="CB8" s="42">
        <f t="shared" ref="CB8:CB24" si="37">BZ8/CA8*100</f>
        <v>126.35833333333333</v>
      </c>
      <c r="CC8" s="43">
        <f t="shared" si="11"/>
        <v>3</v>
      </c>
      <c r="CD8" s="42">
        <v>16298.62</v>
      </c>
      <c r="CE8" s="42">
        <v>17103.509999999998</v>
      </c>
      <c r="CF8" s="42">
        <f t="shared" ref="CF8:CF23" si="38">CE8/CD8*100</f>
        <v>104.93839355724594</v>
      </c>
      <c r="CG8" s="55">
        <f>ABS(CF8-CG6)</f>
        <v>4.938393557245945</v>
      </c>
      <c r="CH8" s="43">
        <f t="shared" ref="CH8:CH23" si="39">RANK(CG8,$CG$7:$CG$23,1)</f>
        <v>8</v>
      </c>
      <c r="CI8" s="42">
        <v>37322.93</v>
      </c>
      <c r="CJ8" s="42">
        <v>33657.360000000001</v>
      </c>
      <c r="CK8" s="42">
        <f>CJ8/CI8*100</f>
        <v>90.178772138200301</v>
      </c>
      <c r="CL8" s="43">
        <f t="shared" si="12"/>
        <v>12</v>
      </c>
      <c r="CM8" s="43">
        <v>3</v>
      </c>
      <c r="CN8" s="43">
        <v>3</v>
      </c>
      <c r="CO8" s="42">
        <f t="shared" ref="CO8:CO24" si="40">CM8/CN8*100</f>
        <v>100</v>
      </c>
      <c r="CP8" s="43">
        <f t="shared" si="13"/>
        <v>1</v>
      </c>
      <c r="CQ8" s="43">
        <v>0</v>
      </c>
      <c r="CR8" s="43">
        <v>5</v>
      </c>
      <c r="CS8" s="43">
        <v>27</v>
      </c>
      <c r="CT8" s="42">
        <f t="shared" ref="CT8:CT23" si="41">CS8/29*100</f>
        <v>93.103448275862064</v>
      </c>
      <c r="CU8" s="43">
        <f t="shared" si="14"/>
        <v>3</v>
      </c>
      <c r="CV8" s="43">
        <v>1</v>
      </c>
      <c r="CW8" s="43">
        <v>1</v>
      </c>
      <c r="CX8" s="43">
        <v>2</v>
      </c>
      <c r="CY8" s="43">
        <v>1</v>
      </c>
      <c r="CZ8" s="43">
        <v>1</v>
      </c>
      <c r="DA8" s="43">
        <v>1</v>
      </c>
      <c r="DB8" s="43">
        <f t="shared" si="15"/>
        <v>168</v>
      </c>
      <c r="DC8" s="44">
        <f t="shared" ref="DC8:DC23" si="42">RANK(DB8,$DB$7:$DB$23,1)</f>
        <v>3</v>
      </c>
    </row>
    <row r="9" spans="1:107" s="5" customFormat="1" ht="14.4" customHeight="1">
      <c r="A9" s="4">
        <v>3</v>
      </c>
      <c r="B9" s="4" t="s">
        <v>22</v>
      </c>
      <c r="C9" s="16">
        <v>41741.89</v>
      </c>
      <c r="D9" s="16">
        <v>47352.23</v>
      </c>
      <c r="E9" s="16">
        <f t="shared" si="16"/>
        <v>113.4405509669064</v>
      </c>
      <c r="F9" s="13">
        <f t="shared" si="0"/>
        <v>12</v>
      </c>
      <c r="G9" s="16">
        <v>45868.31</v>
      </c>
      <c r="H9" s="16">
        <v>6545.33</v>
      </c>
      <c r="I9" s="16">
        <f t="shared" si="17"/>
        <v>14.269830303318349</v>
      </c>
      <c r="J9" s="13">
        <f t="shared" si="1"/>
        <v>4</v>
      </c>
      <c r="K9" s="16">
        <v>52119.99</v>
      </c>
      <c r="L9" s="16">
        <v>15670.13</v>
      </c>
      <c r="M9" s="16">
        <f t="shared" si="18"/>
        <v>30.065489268129177</v>
      </c>
      <c r="N9" s="13">
        <f t="shared" si="2"/>
        <v>12</v>
      </c>
      <c r="O9" s="7">
        <v>10</v>
      </c>
      <c r="P9" s="16">
        <f t="shared" si="19"/>
        <v>0.66666666666666663</v>
      </c>
      <c r="Q9" s="13">
        <f t="shared" si="20"/>
        <v>10</v>
      </c>
      <c r="R9" s="19">
        <v>0.502</v>
      </c>
      <c r="S9" s="16">
        <v>55705.83</v>
      </c>
      <c r="T9" s="40">
        <f t="shared" si="21"/>
        <v>9.0116240975136712E-6</v>
      </c>
      <c r="U9" s="7">
        <f t="shared" si="22"/>
        <v>12</v>
      </c>
      <c r="V9" s="16">
        <v>64674.37</v>
      </c>
      <c r="W9" s="16">
        <v>60545.5</v>
      </c>
      <c r="X9" s="16">
        <f t="shared" ref="X9:X23" si="43">W9/V9*100</f>
        <v>93.615909981032658</v>
      </c>
      <c r="Y9" s="13">
        <f t="shared" si="23"/>
        <v>14</v>
      </c>
      <c r="Z9" s="16">
        <v>333.64</v>
      </c>
      <c r="AA9" s="13">
        <f t="shared" si="24"/>
        <v>16</v>
      </c>
      <c r="AB9" s="16">
        <v>6599.6</v>
      </c>
      <c r="AC9" s="18">
        <v>8832</v>
      </c>
      <c r="AD9" s="19">
        <f t="shared" si="25"/>
        <v>0.74723731884057976</v>
      </c>
      <c r="AE9" s="13">
        <f t="shared" si="26"/>
        <v>7</v>
      </c>
      <c r="AF9" s="32">
        <v>28</v>
      </c>
      <c r="AG9" s="31">
        <v>0.7</v>
      </c>
      <c r="AH9" s="13">
        <f t="shared" si="27"/>
        <v>14</v>
      </c>
      <c r="AI9" s="13">
        <v>2</v>
      </c>
      <c r="AJ9" s="19">
        <f t="shared" si="28"/>
        <v>0.22644927536231885</v>
      </c>
      <c r="AK9" s="13">
        <f t="shared" si="3"/>
        <v>14</v>
      </c>
      <c r="AL9" s="7">
        <v>44</v>
      </c>
      <c r="AM9" s="7">
        <v>44</v>
      </c>
      <c r="AN9" s="16">
        <f t="shared" si="29"/>
        <v>100</v>
      </c>
      <c r="AO9" s="13">
        <f t="shared" si="4"/>
        <v>1</v>
      </c>
      <c r="AP9" s="10">
        <v>0.50280999999999998</v>
      </c>
      <c r="AQ9" s="13">
        <f t="shared" si="5"/>
        <v>14</v>
      </c>
      <c r="AR9" s="16">
        <v>5591</v>
      </c>
      <c r="AS9" s="20">
        <v>24</v>
      </c>
      <c r="AT9" s="16">
        <f>AR9/AS9/12*1000</f>
        <v>19413.194444444445</v>
      </c>
      <c r="AU9" s="13">
        <f t="shared" si="6"/>
        <v>13</v>
      </c>
      <c r="AV9" s="7">
        <v>7998</v>
      </c>
      <c r="AW9" s="18">
        <v>8751</v>
      </c>
      <c r="AX9" s="18">
        <v>8832</v>
      </c>
      <c r="AY9" s="19">
        <f t="shared" si="31"/>
        <v>100.92560850188551</v>
      </c>
      <c r="AZ9" s="13">
        <f t="shared" si="7"/>
        <v>6</v>
      </c>
      <c r="BA9" s="16">
        <v>1711.09</v>
      </c>
      <c r="BB9" s="18">
        <v>8832</v>
      </c>
      <c r="BC9" s="19">
        <f t="shared" ref="BC9:BC24" si="44">BA9/BB9</f>
        <v>0.19373754528985507</v>
      </c>
      <c r="BD9" s="13">
        <f>RANK(BC9,$BC$7:$BC$23)</f>
        <v>2</v>
      </c>
      <c r="BE9" s="13">
        <v>196</v>
      </c>
      <c r="BF9" s="7">
        <v>131</v>
      </c>
      <c r="BG9" s="16">
        <f t="shared" si="8"/>
        <v>66.83673469387756</v>
      </c>
      <c r="BH9" s="13">
        <f t="shared" si="32"/>
        <v>3</v>
      </c>
      <c r="BI9" s="7">
        <v>0</v>
      </c>
      <c r="BJ9" s="16">
        <f t="shared" si="33"/>
        <v>0</v>
      </c>
      <c r="BK9" s="13">
        <v>8</v>
      </c>
      <c r="BL9" s="13">
        <v>68</v>
      </c>
      <c r="BM9" s="13">
        <v>56</v>
      </c>
      <c r="BN9" s="7">
        <v>38</v>
      </c>
      <c r="BO9" s="7">
        <v>38</v>
      </c>
      <c r="BP9" s="16">
        <f t="shared" si="34"/>
        <v>100</v>
      </c>
      <c r="BQ9" s="13">
        <f t="shared" si="9"/>
        <v>1</v>
      </c>
      <c r="BR9" s="16">
        <v>2118.35</v>
      </c>
      <c r="BS9" s="16">
        <v>2320.8000000000002</v>
      </c>
      <c r="BT9" s="16">
        <f t="shared" si="35"/>
        <v>91.276714925887617</v>
      </c>
      <c r="BU9" s="13">
        <f t="shared" si="36"/>
        <v>5</v>
      </c>
      <c r="BV9" s="16">
        <v>3743.73</v>
      </c>
      <c r="BW9" s="18">
        <v>8832</v>
      </c>
      <c r="BX9" s="16">
        <f t="shared" si="10"/>
        <v>423.88247282608694</v>
      </c>
      <c r="BY9" s="13">
        <v>7</v>
      </c>
      <c r="BZ9" s="16">
        <v>9583.6</v>
      </c>
      <c r="CA9" s="13">
        <v>9000</v>
      </c>
      <c r="CB9" s="16">
        <f t="shared" si="37"/>
        <v>106.48444444444445</v>
      </c>
      <c r="CC9" s="13">
        <f t="shared" si="11"/>
        <v>8</v>
      </c>
      <c r="CD9" s="16">
        <v>42249.07</v>
      </c>
      <c r="CE9" s="16">
        <v>47352.24</v>
      </c>
      <c r="CF9" s="16">
        <f t="shared" si="38"/>
        <v>112.07877475172825</v>
      </c>
      <c r="CG9" s="52">
        <f>ABS(CF9-CG6)</f>
        <v>12.078774751728247</v>
      </c>
      <c r="CH9" s="13">
        <f t="shared" si="39"/>
        <v>14</v>
      </c>
      <c r="CI9" s="16">
        <v>55705.83</v>
      </c>
      <c r="CJ9" s="16">
        <v>52119.99</v>
      </c>
      <c r="CK9" s="16">
        <f t="shared" ref="CK9:CK24" si="45">CJ9/CI9*100</f>
        <v>93.562899969356877</v>
      </c>
      <c r="CL9" s="13">
        <f t="shared" si="12"/>
        <v>7</v>
      </c>
      <c r="CM9" s="13">
        <v>8</v>
      </c>
      <c r="CN9" s="13">
        <v>8</v>
      </c>
      <c r="CO9" s="16">
        <f t="shared" si="40"/>
        <v>100</v>
      </c>
      <c r="CP9" s="13">
        <f t="shared" si="13"/>
        <v>1</v>
      </c>
      <c r="CQ9" s="13">
        <v>0</v>
      </c>
      <c r="CR9" s="13">
        <v>5</v>
      </c>
      <c r="CS9" s="13">
        <v>26</v>
      </c>
      <c r="CT9" s="16">
        <f t="shared" si="41"/>
        <v>89.65517241379311</v>
      </c>
      <c r="CU9" s="13">
        <f t="shared" si="14"/>
        <v>6</v>
      </c>
      <c r="CV9" s="13">
        <v>1</v>
      </c>
      <c r="CW9" s="13">
        <v>1</v>
      </c>
      <c r="CX9" s="13">
        <v>2</v>
      </c>
      <c r="CY9" s="13">
        <v>1</v>
      </c>
      <c r="CZ9" s="13">
        <v>1</v>
      </c>
      <c r="DA9" s="13">
        <v>1</v>
      </c>
      <c r="DB9" s="13">
        <f t="shared" si="15"/>
        <v>218</v>
      </c>
      <c r="DC9" s="7">
        <f t="shared" si="42"/>
        <v>12</v>
      </c>
    </row>
    <row r="10" spans="1:107" s="5" customFormat="1" ht="14.4" customHeight="1">
      <c r="A10" s="4">
        <v>4</v>
      </c>
      <c r="B10" s="4" t="s">
        <v>23</v>
      </c>
      <c r="C10" s="16">
        <v>4122.95</v>
      </c>
      <c r="D10" s="16">
        <v>5434.18</v>
      </c>
      <c r="E10" s="16">
        <f t="shared" si="16"/>
        <v>131.80319916564599</v>
      </c>
      <c r="F10" s="13">
        <f t="shared" si="0"/>
        <v>6</v>
      </c>
      <c r="G10" s="16">
        <v>6198.01</v>
      </c>
      <c r="H10" s="16">
        <v>2891.67</v>
      </c>
      <c r="I10" s="16">
        <f t="shared" si="17"/>
        <v>46.654813399784764</v>
      </c>
      <c r="J10" s="13">
        <f t="shared" si="1"/>
        <v>17</v>
      </c>
      <c r="K10" s="16">
        <v>6594.3</v>
      </c>
      <c r="L10" s="16">
        <v>1774.4</v>
      </c>
      <c r="M10" s="16">
        <f t="shared" si="18"/>
        <v>26.908087287505879</v>
      </c>
      <c r="N10" s="13">
        <f t="shared" si="2"/>
        <v>14</v>
      </c>
      <c r="O10" s="7">
        <v>0</v>
      </c>
      <c r="P10" s="16">
        <f t="shared" si="19"/>
        <v>0</v>
      </c>
      <c r="Q10" s="13">
        <f t="shared" si="20"/>
        <v>17</v>
      </c>
      <c r="R10" s="19">
        <v>1.506</v>
      </c>
      <c r="S10" s="16">
        <v>7157.11</v>
      </c>
      <c r="T10" s="40">
        <f t="shared" si="21"/>
        <v>2.1042012767723286E-4</v>
      </c>
      <c r="U10" s="7">
        <f t="shared" si="22"/>
        <v>17</v>
      </c>
      <c r="V10" s="16">
        <v>811.5</v>
      </c>
      <c r="W10" s="16">
        <v>790.21</v>
      </c>
      <c r="X10" s="16">
        <f t="shared" si="43"/>
        <v>97.376463339494762</v>
      </c>
      <c r="Y10" s="13">
        <f t="shared" si="23"/>
        <v>6</v>
      </c>
      <c r="Z10" s="16">
        <v>0</v>
      </c>
      <c r="AA10" s="13">
        <f t="shared" si="24"/>
        <v>1</v>
      </c>
      <c r="AB10" s="16">
        <v>2835.6</v>
      </c>
      <c r="AC10" s="18">
        <v>1536</v>
      </c>
      <c r="AD10" s="19">
        <f t="shared" si="25"/>
        <v>1.8460937499999999</v>
      </c>
      <c r="AE10" s="13">
        <f t="shared" si="26"/>
        <v>2</v>
      </c>
      <c r="AF10" s="32">
        <v>33</v>
      </c>
      <c r="AG10" s="31">
        <v>0.82499999999999996</v>
      </c>
      <c r="AH10" s="13">
        <f t="shared" si="27"/>
        <v>7</v>
      </c>
      <c r="AI10" s="13">
        <v>0</v>
      </c>
      <c r="AJ10" s="19">
        <f t="shared" si="28"/>
        <v>0</v>
      </c>
      <c r="AK10" s="13">
        <f t="shared" si="3"/>
        <v>1</v>
      </c>
      <c r="AL10" s="7">
        <v>2</v>
      </c>
      <c r="AM10" s="7">
        <v>2</v>
      </c>
      <c r="AN10" s="16">
        <f t="shared" si="29"/>
        <v>100</v>
      </c>
      <c r="AO10" s="13">
        <f t="shared" si="4"/>
        <v>1</v>
      </c>
      <c r="AP10" s="10">
        <v>1.5060899999999999</v>
      </c>
      <c r="AQ10" s="13">
        <f t="shared" si="5"/>
        <v>15</v>
      </c>
      <c r="AR10" s="16">
        <v>210.5</v>
      </c>
      <c r="AS10" s="7">
        <v>1</v>
      </c>
      <c r="AT10" s="16">
        <f t="shared" si="30"/>
        <v>17541.666666666668</v>
      </c>
      <c r="AU10" s="13">
        <f t="shared" si="6"/>
        <v>16</v>
      </c>
      <c r="AV10" s="7">
        <v>1595</v>
      </c>
      <c r="AW10" s="18">
        <v>1552</v>
      </c>
      <c r="AX10" s="18">
        <v>1536</v>
      </c>
      <c r="AY10" s="19">
        <f t="shared" si="31"/>
        <v>98.969072164948457</v>
      </c>
      <c r="AZ10" s="13">
        <f t="shared" si="7"/>
        <v>14</v>
      </c>
      <c r="BA10" s="16">
        <v>0</v>
      </c>
      <c r="BB10" s="18">
        <v>1536</v>
      </c>
      <c r="BC10" s="19">
        <f>BA10/BB10</f>
        <v>0</v>
      </c>
      <c r="BD10" s="13">
        <v>7</v>
      </c>
      <c r="BE10" s="13">
        <v>54</v>
      </c>
      <c r="BF10" s="7">
        <v>44</v>
      </c>
      <c r="BG10" s="16">
        <f t="shared" si="8"/>
        <v>81.481481481481481</v>
      </c>
      <c r="BH10" s="13">
        <f t="shared" si="32"/>
        <v>9</v>
      </c>
      <c r="BI10" s="7">
        <v>0</v>
      </c>
      <c r="BJ10" s="16">
        <f t="shared" si="33"/>
        <v>0</v>
      </c>
      <c r="BK10" s="13">
        <v>8</v>
      </c>
      <c r="BL10" s="13">
        <v>13</v>
      </c>
      <c r="BM10" s="13">
        <v>19</v>
      </c>
      <c r="BN10" s="7">
        <v>8</v>
      </c>
      <c r="BO10" s="7">
        <v>8</v>
      </c>
      <c r="BP10" s="16">
        <f t="shared" si="34"/>
        <v>100</v>
      </c>
      <c r="BQ10" s="13">
        <f t="shared" si="9"/>
        <v>1</v>
      </c>
      <c r="BR10" s="16">
        <v>305.06</v>
      </c>
      <c r="BS10" s="16">
        <v>472.5</v>
      </c>
      <c r="BT10" s="16">
        <f t="shared" si="35"/>
        <v>64.56296296296297</v>
      </c>
      <c r="BU10" s="13">
        <f t="shared" si="36"/>
        <v>9</v>
      </c>
      <c r="BV10" s="16">
        <v>0</v>
      </c>
      <c r="BW10" s="18">
        <v>1536</v>
      </c>
      <c r="BX10" s="16">
        <f t="shared" si="10"/>
        <v>0</v>
      </c>
      <c r="BY10" s="13">
        <v>9</v>
      </c>
      <c r="BZ10" s="16">
        <v>2835.6</v>
      </c>
      <c r="CA10" s="13">
        <v>2500</v>
      </c>
      <c r="CB10" s="16">
        <f t="shared" si="37"/>
        <v>113.42399999999999</v>
      </c>
      <c r="CC10" s="13">
        <f t="shared" si="11"/>
        <v>5</v>
      </c>
      <c r="CD10" s="16">
        <v>3757.3</v>
      </c>
      <c r="CE10" s="16">
        <v>5434.18</v>
      </c>
      <c r="CF10" s="16">
        <f t="shared" si="38"/>
        <v>144.62992042157933</v>
      </c>
      <c r="CG10" s="52">
        <f>ABS(CF10-CG6)</f>
        <v>44.629920421579328</v>
      </c>
      <c r="CH10" s="13">
        <f t="shared" si="39"/>
        <v>17</v>
      </c>
      <c r="CI10" s="16">
        <v>7157.11</v>
      </c>
      <c r="CJ10" s="16">
        <v>6594.3</v>
      </c>
      <c r="CK10" s="16">
        <f t="shared" si="45"/>
        <v>92.136351124965259</v>
      </c>
      <c r="CL10" s="13">
        <f t="shared" si="12"/>
        <v>11</v>
      </c>
      <c r="CM10" s="13">
        <v>1</v>
      </c>
      <c r="CN10" s="13">
        <v>1</v>
      </c>
      <c r="CO10" s="16">
        <f t="shared" si="40"/>
        <v>100</v>
      </c>
      <c r="CP10" s="13">
        <f t="shared" si="13"/>
        <v>1</v>
      </c>
      <c r="CQ10" s="13">
        <v>0</v>
      </c>
      <c r="CR10" s="13">
        <v>5</v>
      </c>
      <c r="CS10" s="13">
        <v>26</v>
      </c>
      <c r="CT10" s="16">
        <f t="shared" si="41"/>
        <v>89.65517241379311</v>
      </c>
      <c r="CU10" s="13">
        <f t="shared" si="14"/>
        <v>6</v>
      </c>
      <c r="CV10" s="13">
        <v>1</v>
      </c>
      <c r="CW10" s="13">
        <v>1</v>
      </c>
      <c r="CX10" s="13">
        <v>2</v>
      </c>
      <c r="CY10" s="13">
        <v>1</v>
      </c>
      <c r="CZ10" s="13">
        <v>1</v>
      </c>
      <c r="DA10" s="13">
        <v>1</v>
      </c>
      <c r="DB10" s="13">
        <f t="shared" si="15"/>
        <v>224</v>
      </c>
      <c r="DC10" s="7">
        <f t="shared" si="42"/>
        <v>14</v>
      </c>
    </row>
    <row r="11" spans="1:107" s="5" customFormat="1" ht="14.4" customHeight="1">
      <c r="A11" s="4">
        <v>5</v>
      </c>
      <c r="B11" s="4" t="s">
        <v>24</v>
      </c>
      <c r="C11" s="16">
        <v>33737.47</v>
      </c>
      <c r="D11" s="16">
        <v>54638.05</v>
      </c>
      <c r="E11" s="16">
        <f t="shared" si="16"/>
        <v>161.95064419471882</v>
      </c>
      <c r="F11" s="13">
        <f t="shared" si="0"/>
        <v>2</v>
      </c>
      <c r="G11" s="16">
        <v>32590.89</v>
      </c>
      <c r="H11" s="16">
        <v>6184.11</v>
      </c>
      <c r="I11" s="16">
        <f t="shared" si="17"/>
        <v>18.974965089937708</v>
      </c>
      <c r="J11" s="13">
        <f t="shared" si="1"/>
        <v>12</v>
      </c>
      <c r="K11" s="16">
        <v>36206.51</v>
      </c>
      <c r="L11" s="16">
        <v>7070.42</v>
      </c>
      <c r="M11" s="16">
        <f t="shared" si="18"/>
        <v>19.528035151689572</v>
      </c>
      <c r="N11" s="13">
        <f t="shared" si="2"/>
        <v>16</v>
      </c>
      <c r="O11" s="7">
        <v>14</v>
      </c>
      <c r="P11" s="16">
        <f t="shared" si="19"/>
        <v>0.93333333333333335</v>
      </c>
      <c r="Q11" s="13">
        <f t="shared" si="20"/>
        <v>5</v>
      </c>
      <c r="R11" s="19">
        <v>0</v>
      </c>
      <c r="S11" s="16">
        <v>43479.35</v>
      </c>
      <c r="T11" s="40">
        <f t="shared" si="21"/>
        <v>0</v>
      </c>
      <c r="U11" s="7">
        <f t="shared" si="22"/>
        <v>1</v>
      </c>
      <c r="V11" s="16">
        <v>82130.8</v>
      </c>
      <c r="W11" s="16">
        <v>78309.41</v>
      </c>
      <c r="X11" s="16">
        <f t="shared" si="43"/>
        <v>95.347190091902192</v>
      </c>
      <c r="Y11" s="13">
        <f t="shared" si="23"/>
        <v>10</v>
      </c>
      <c r="Z11" s="16">
        <v>0</v>
      </c>
      <c r="AA11" s="13">
        <f t="shared" si="24"/>
        <v>1</v>
      </c>
      <c r="AB11" s="16">
        <v>3125.6</v>
      </c>
      <c r="AC11" s="18">
        <v>10965</v>
      </c>
      <c r="AD11" s="19">
        <f t="shared" si="25"/>
        <v>0.28505243958048337</v>
      </c>
      <c r="AE11" s="13">
        <f t="shared" si="26"/>
        <v>15</v>
      </c>
      <c r="AF11" s="32">
        <v>34</v>
      </c>
      <c r="AG11" s="31">
        <v>0.85</v>
      </c>
      <c r="AH11" s="13">
        <f t="shared" si="27"/>
        <v>4</v>
      </c>
      <c r="AI11" s="13">
        <v>0</v>
      </c>
      <c r="AJ11" s="19">
        <f t="shared" si="28"/>
        <v>0</v>
      </c>
      <c r="AK11" s="13">
        <f t="shared" si="3"/>
        <v>1</v>
      </c>
      <c r="AL11" s="7">
        <v>62</v>
      </c>
      <c r="AM11" s="7">
        <v>62</v>
      </c>
      <c r="AN11" s="16">
        <f t="shared" si="29"/>
        <v>100</v>
      </c>
      <c r="AO11" s="13">
        <f t="shared" si="4"/>
        <v>1</v>
      </c>
      <c r="AP11" s="10">
        <v>0</v>
      </c>
      <c r="AQ11" s="13">
        <f t="shared" si="5"/>
        <v>1</v>
      </c>
      <c r="AR11" s="16">
        <v>5280.5</v>
      </c>
      <c r="AS11" s="7">
        <v>20</v>
      </c>
      <c r="AT11" s="16">
        <f t="shared" si="30"/>
        <v>22002.083333333332</v>
      </c>
      <c r="AU11" s="13">
        <f t="shared" si="6"/>
        <v>4</v>
      </c>
      <c r="AV11" s="13">
        <v>10243</v>
      </c>
      <c r="AW11" s="18">
        <v>10705</v>
      </c>
      <c r="AX11" s="18">
        <v>10965</v>
      </c>
      <c r="AY11" s="19">
        <f t="shared" si="31"/>
        <v>102.42877160205512</v>
      </c>
      <c r="AZ11" s="13">
        <f t="shared" si="7"/>
        <v>4</v>
      </c>
      <c r="BA11" s="16">
        <v>412.55</v>
      </c>
      <c r="BB11" s="18">
        <v>10965</v>
      </c>
      <c r="BC11" s="19">
        <f t="shared" si="44"/>
        <v>3.7624259005927953E-2</v>
      </c>
      <c r="BD11" s="13">
        <f t="shared" ref="BD11:BD19" si="46">RANK(BC11,$BC$7:$BC$23)</f>
        <v>6</v>
      </c>
      <c r="BE11" s="13">
        <v>170</v>
      </c>
      <c r="BF11" s="13">
        <v>145</v>
      </c>
      <c r="BG11" s="16">
        <f t="shared" si="8"/>
        <v>85.294117647058826</v>
      </c>
      <c r="BH11" s="13">
        <f t="shared" si="32"/>
        <v>13</v>
      </c>
      <c r="BI11" s="13">
        <v>0</v>
      </c>
      <c r="BJ11" s="16">
        <f t="shared" si="33"/>
        <v>0</v>
      </c>
      <c r="BK11" s="13">
        <v>8</v>
      </c>
      <c r="BL11" s="13">
        <v>102</v>
      </c>
      <c r="BM11" s="13">
        <v>84</v>
      </c>
      <c r="BN11" s="7">
        <v>38</v>
      </c>
      <c r="BO11" s="13">
        <v>38</v>
      </c>
      <c r="BP11" s="16">
        <f t="shared" si="34"/>
        <v>100</v>
      </c>
      <c r="BQ11" s="13">
        <f t="shared" si="9"/>
        <v>1</v>
      </c>
      <c r="BR11" s="16">
        <v>2664.32</v>
      </c>
      <c r="BS11" s="16">
        <v>6147.82</v>
      </c>
      <c r="BT11" s="16">
        <f t="shared" si="35"/>
        <v>43.337638382385954</v>
      </c>
      <c r="BU11" s="13">
        <f t="shared" si="36"/>
        <v>14</v>
      </c>
      <c r="BV11" s="16">
        <v>0</v>
      </c>
      <c r="BW11" s="18">
        <v>10965</v>
      </c>
      <c r="BX11" s="16">
        <f t="shared" si="10"/>
        <v>0</v>
      </c>
      <c r="BY11" s="13">
        <v>9</v>
      </c>
      <c r="BZ11" s="16">
        <v>3125.6</v>
      </c>
      <c r="CA11" s="13">
        <v>2500</v>
      </c>
      <c r="CB11" s="16">
        <f t="shared" si="37"/>
        <v>125.024</v>
      </c>
      <c r="CC11" s="13">
        <f t="shared" si="11"/>
        <v>4</v>
      </c>
      <c r="CD11" s="16">
        <v>50739.21</v>
      </c>
      <c r="CE11" s="16">
        <v>54638.05</v>
      </c>
      <c r="CF11" s="16">
        <f t="shared" si="38"/>
        <v>107.68407706781402</v>
      </c>
      <c r="CG11" s="52">
        <f>ABS(CF11-CG6)</f>
        <v>7.684077067814016</v>
      </c>
      <c r="CH11" s="13">
        <f t="shared" si="39"/>
        <v>12</v>
      </c>
      <c r="CI11" s="16">
        <v>43479.35</v>
      </c>
      <c r="CJ11" s="16">
        <v>36206.51</v>
      </c>
      <c r="CK11" s="16">
        <f t="shared" si="45"/>
        <v>83.272887014180299</v>
      </c>
      <c r="CL11" s="13">
        <f t="shared" si="12"/>
        <v>16</v>
      </c>
      <c r="CM11" s="13">
        <v>2</v>
      </c>
      <c r="CN11" s="13">
        <v>3</v>
      </c>
      <c r="CO11" s="16">
        <f t="shared" si="40"/>
        <v>66.666666666666657</v>
      </c>
      <c r="CP11" s="13">
        <f t="shared" si="13"/>
        <v>10</v>
      </c>
      <c r="CQ11" s="13">
        <v>0</v>
      </c>
      <c r="CR11" s="13">
        <v>5</v>
      </c>
      <c r="CS11" s="13">
        <v>24</v>
      </c>
      <c r="CT11" s="16">
        <f t="shared" si="41"/>
        <v>82.758620689655174</v>
      </c>
      <c r="CU11" s="13">
        <f t="shared" si="14"/>
        <v>11</v>
      </c>
      <c r="CV11" s="13">
        <v>0</v>
      </c>
      <c r="CW11" s="13">
        <v>0</v>
      </c>
      <c r="CX11" s="13">
        <v>0</v>
      </c>
      <c r="CY11" s="13">
        <v>17</v>
      </c>
      <c r="CZ11" s="13">
        <v>1</v>
      </c>
      <c r="DA11" s="13">
        <v>1</v>
      </c>
      <c r="DB11" s="13">
        <f t="shared" si="15"/>
        <v>204</v>
      </c>
      <c r="DC11" s="7">
        <f t="shared" si="42"/>
        <v>9</v>
      </c>
    </row>
    <row r="12" spans="1:107" s="5" customFormat="1" ht="14.4" customHeight="1">
      <c r="A12" s="4">
        <v>6</v>
      </c>
      <c r="B12" s="4" t="s">
        <v>25</v>
      </c>
      <c r="C12" s="16">
        <v>17209.97</v>
      </c>
      <c r="D12" s="16">
        <v>18519.55</v>
      </c>
      <c r="E12" s="16">
        <f t="shared" si="16"/>
        <v>107.60942639644344</v>
      </c>
      <c r="F12" s="13">
        <f t="shared" si="0"/>
        <v>13</v>
      </c>
      <c r="G12" s="16">
        <v>34948.699999999997</v>
      </c>
      <c r="H12" s="16">
        <v>5298.41</v>
      </c>
      <c r="I12" s="16">
        <f t="shared" si="17"/>
        <v>15.160535298880932</v>
      </c>
      <c r="J12" s="13">
        <f t="shared" si="1"/>
        <v>5</v>
      </c>
      <c r="K12" s="16">
        <v>37469.410000000003</v>
      </c>
      <c r="L12" s="16">
        <v>15475.97</v>
      </c>
      <c r="M12" s="16">
        <f t="shared" si="18"/>
        <v>41.302945522761092</v>
      </c>
      <c r="N12" s="13">
        <f t="shared" si="2"/>
        <v>5</v>
      </c>
      <c r="O12" s="7">
        <v>14</v>
      </c>
      <c r="P12" s="16">
        <f t="shared" si="19"/>
        <v>0.93333333333333335</v>
      </c>
      <c r="Q12" s="13">
        <f t="shared" si="20"/>
        <v>5</v>
      </c>
      <c r="R12" s="19">
        <v>2.3639999999999999</v>
      </c>
      <c r="S12" s="16">
        <v>91428.44</v>
      </c>
      <c r="T12" s="40">
        <f t="shared" si="21"/>
        <v>2.5856287168412802E-5</v>
      </c>
      <c r="U12" s="7">
        <f t="shared" si="22"/>
        <v>14</v>
      </c>
      <c r="V12" s="16">
        <v>18450.98</v>
      </c>
      <c r="W12" s="16">
        <v>16275.83</v>
      </c>
      <c r="X12" s="16">
        <f t="shared" si="43"/>
        <v>88.211195286104044</v>
      </c>
      <c r="Y12" s="13">
        <f t="shared" si="23"/>
        <v>16</v>
      </c>
      <c r="Z12" s="16">
        <v>532.9</v>
      </c>
      <c r="AA12" s="13">
        <f t="shared" si="24"/>
        <v>17</v>
      </c>
      <c r="AB12" s="16">
        <v>2706.2</v>
      </c>
      <c r="AC12" s="18">
        <v>9071</v>
      </c>
      <c r="AD12" s="19">
        <f t="shared" si="25"/>
        <v>0.29833535442619336</v>
      </c>
      <c r="AE12" s="13">
        <f t="shared" si="26"/>
        <v>13</v>
      </c>
      <c r="AF12" s="32">
        <v>23</v>
      </c>
      <c r="AG12" s="31">
        <v>0.57499999999999996</v>
      </c>
      <c r="AH12" s="13">
        <f t="shared" si="27"/>
        <v>17</v>
      </c>
      <c r="AI12" s="13">
        <v>1</v>
      </c>
      <c r="AJ12" s="19">
        <f t="shared" si="28"/>
        <v>0.11024142872891633</v>
      </c>
      <c r="AK12" s="13">
        <f t="shared" si="3"/>
        <v>12</v>
      </c>
      <c r="AL12" s="7">
        <v>41</v>
      </c>
      <c r="AM12" s="7">
        <v>42</v>
      </c>
      <c r="AN12" s="16">
        <f t="shared" si="29"/>
        <v>97.61904761904762</v>
      </c>
      <c r="AO12" s="13">
        <f t="shared" si="4"/>
        <v>13</v>
      </c>
      <c r="AP12" s="10">
        <v>2.3648600000000002</v>
      </c>
      <c r="AQ12" s="13">
        <f t="shared" si="5"/>
        <v>16</v>
      </c>
      <c r="AR12" s="16">
        <v>3317.1</v>
      </c>
      <c r="AS12" s="7">
        <v>16.2</v>
      </c>
      <c r="AT12" s="16">
        <f t="shared" si="30"/>
        <v>17063.271604938273</v>
      </c>
      <c r="AU12" s="13">
        <f t="shared" si="6"/>
        <v>17</v>
      </c>
      <c r="AV12" s="7">
        <v>8956</v>
      </c>
      <c r="AW12" s="18">
        <v>9160</v>
      </c>
      <c r="AX12" s="18">
        <v>9071</v>
      </c>
      <c r="AY12" s="19">
        <f t="shared" si="31"/>
        <v>99.028384279475972</v>
      </c>
      <c r="AZ12" s="13">
        <f t="shared" si="7"/>
        <v>13</v>
      </c>
      <c r="BA12" s="16">
        <v>530.41999999999996</v>
      </c>
      <c r="BB12" s="18">
        <v>9071</v>
      </c>
      <c r="BC12" s="19">
        <f t="shared" si="44"/>
        <v>5.8474258626391794E-2</v>
      </c>
      <c r="BD12" s="13">
        <f t="shared" si="46"/>
        <v>5</v>
      </c>
      <c r="BE12" s="13">
        <v>157</v>
      </c>
      <c r="BF12" s="7">
        <v>129</v>
      </c>
      <c r="BG12" s="16">
        <f t="shared" si="8"/>
        <v>82.165605095541409</v>
      </c>
      <c r="BH12" s="13">
        <f t="shared" si="32"/>
        <v>10</v>
      </c>
      <c r="BI12" s="7">
        <v>4500</v>
      </c>
      <c r="BJ12" s="16">
        <f t="shared" si="33"/>
        <v>49.608642928012344</v>
      </c>
      <c r="BK12" s="13">
        <f t="shared" ref="BK12:BK23" si="47">RANK(BJ12,$BJ$7:$BJ$23)</f>
        <v>6</v>
      </c>
      <c r="BL12" s="13">
        <v>80</v>
      </c>
      <c r="BM12" s="13">
        <v>62</v>
      </c>
      <c r="BN12" s="7">
        <v>46</v>
      </c>
      <c r="BO12" s="7">
        <v>46</v>
      </c>
      <c r="BP12" s="16">
        <f t="shared" si="34"/>
        <v>100</v>
      </c>
      <c r="BQ12" s="13">
        <f t="shared" si="9"/>
        <v>1</v>
      </c>
      <c r="BR12" s="16">
        <v>995.8</v>
      </c>
      <c r="BS12" s="16">
        <v>4503.7700000000004</v>
      </c>
      <c r="BT12" s="16">
        <f t="shared" si="35"/>
        <v>22.110365316168451</v>
      </c>
      <c r="BU12" s="13">
        <f t="shared" si="36"/>
        <v>17</v>
      </c>
      <c r="BV12" s="16">
        <v>14729.24</v>
      </c>
      <c r="BW12" s="18">
        <v>9071</v>
      </c>
      <c r="BX12" s="16">
        <f t="shared" si="10"/>
        <v>1623.7724616911037</v>
      </c>
      <c r="BY12" s="13">
        <v>2</v>
      </c>
      <c r="BZ12" s="16">
        <v>2706.2</v>
      </c>
      <c r="CA12" s="13">
        <v>4200</v>
      </c>
      <c r="CB12" s="16">
        <f t="shared" si="37"/>
        <v>64.433333333333337</v>
      </c>
      <c r="CC12" s="13">
        <f t="shared" si="11"/>
        <v>17</v>
      </c>
      <c r="CD12" s="16">
        <v>21727.59</v>
      </c>
      <c r="CE12" s="16">
        <v>18519.55</v>
      </c>
      <c r="CF12" s="16">
        <f t="shared" si="38"/>
        <v>85.235177946564704</v>
      </c>
      <c r="CG12" s="52">
        <f>ABS(CF12-CG6)</f>
        <v>14.764822053435296</v>
      </c>
      <c r="CH12" s="13">
        <f t="shared" si="39"/>
        <v>15</v>
      </c>
      <c r="CI12" s="16">
        <v>91428.44</v>
      </c>
      <c r="CJ12" s="16">
        <v>37469.410000000003</v>
      </c>
      <c r="CK12" s="16">
        <f t="shared" si="45"/>
        <v>40.982226099450017</v>
      </c>
      <c r="CL12" s="13">
        <f t="shared" si="12"/>
        <v>17</v>
      </c>
      <c r="CM12" s="13">
        <v>2</v>
      </c>
      <c r="CN12" s="13">
        <v>4</v>
      </c>
      <c r="CO12" s="16">
        <f t="shared" si="40"/>
        <v>50</v>
      </c>
      <c r="CP12" s="13">
        <f t="shared" si="13"/>
        <v>15</v>
      </c>
      <c r="CQ12" s="13">
        <v>0</v>
      </c>
      <c r="CR12" s="13">
        <v>5</v>
      </c>
      <c r="CS12" s="13">
        <v>27</v>
      </c>
      <c r="CT12" s="16">
        <f t="shared" si="41"/>
        <v>93.103448275862064</v>
      </c>
      <c r="CU12" s="13">
        <f t="shared" si="14"/>
        <v>3</v>
      </c>
      <c r="CV12" s="13">
        <v>1</v>
      </c>
      <c r="CW12" s="13">
        <v>0</v>
      </c>
      <c r="CX12" s="13">
        <v>1</v>
      </c>
      <c r="CY12" s="13">
        <v>9</v>
      </c>
      <c r="CZ12" s="13">
        <v>0</v>
      </c>
      <c r="DA12" s="13">
        <v>14</v>
      </c>
      <c r="DB12" s="13">
        <f t="shared" si="15"/>
        <v>312</v>
      </c>
      <c r="DC12" s="7">
        <f t="shared" si="42"/>
        <v>17</v>
      </c>
    </row>
    <row r="13" spans="1:107" s="51" customFormat="1" ht="14.4" customHeight="1">
      <c r="A13" s="41">
        <v>7</v>
      </c>
      <c r="B13" s="41" t="s">
        <v>26</v>
      </c>
      <c r="C13" s="42">
        <v>38846.129999999997</v>
      </c>
      <c r="D13" s="42">
        <v>53233.96</v>
      </c>
      <c r="E13" s="42">
        <f t="shared" si="16"/>
        <v>137.03800095402039</v>
      </c>
      <c r="F13" s="43">
        <f t="shared" si="0"/>
        <v>4</v>
      </c>
      <c r="G13" s="42">
        <v>66100.210000000006</v>
      </c>
      <c r="H13" s="42">
        <v>7867.73</v>
      </c>
      <c r="I13" s="42">
        <f t="shared" si="17"/>
        <v>11.902730717496961</v>
      </c>
      <c r="J13" s="43">
        <f t="shared" si="1"/>
        <v>3</v>
      </c>
      <c r="K13" s="42">
        <v>74742.850000000006</v>
      </c>
      <c r="L13" s="42">
        <v>28239.05</v>
      </c>
      <c r="M13" s="42">
        <f t="shared" si="18"/>
        <v>37.781607203899767</v>
      </c>
      <c r="N13" s="43">
        <f t="shared" si="2"/>
        <v>9</v>
      </c>
      <c r="O13" s="44">
        <v>15</v>
      </c>
      <c r="P13" s="42">
        <f t="shared" si="19"/>
        <v>1</v>
      </c>
      <c r="Q13" s="43">
        <f t="shared" si="20"/>
        <v>1</v>
      </c>
      <c r="R13" s="45">
        <v>0</v>
      </c>
      <c r="S13" s="42">
        <v>77367.03</v>
      </c>
      <c r="T13" s="46">
        <f t="shared" si="21"/>
        <v>0</v>
      </c>
      <c r="U13" s="44">
        <f t="shared" si="22"/>
        <v>1</v>
      </c>
      <c r="V13" s="42">
        <v>58880.72</v>
      </c>
      <c r="W13" s="42">
        <v>56082.26</v>
      </c>
      <c r="X13" s="42">
        <f t="shared" si="43"/>
        <v>95.247238824525255</v>
      </c>
      <c r="Y13" s="43">
        <f t="shared" si="23"/>
        <v>11</v>
      </c>
      <c r="Z13" s="42">
        <v>0</v>
      </c>
      <c r="AA13" s="43">
        <f t="shared" si="24"/>
        <v>1</v>
      </c>
      <c r="AB13" s="42">
        <v>44932.3</v>
      </c>
      <c r="AC13" s="47">
        <v>11432</v>
      </c>
      <c r="AD13" s="45">
        <f t="shared" si="25"/>
        <v>3.9303971308607419</v>
      </c>
      <c r="AE13" s="43">
        <f t="shared" si="26"/>
        <v>1</v>
      </c>
      <c r="AF13" s="48">
        <v>33</v>
      </c>
      <c r="AG13" s="49">
        <v>0.82499999999999996</v>
      </c>
      <c r="AH13" s="43">
        <f t="shared" si="27"/>
        <v>7</v>
      </c>
      <c r="AI13" s="43">
        <v>3</v>
      </c>
      <c r="AJ13" s="45">
        <f t="shared" si="28"/>
        <v>0.26242127361791462</v>
      </c>
      <c r="AK13" s="43">
        <f t="shared" si="3"/>
        <v>15</v>
      </c>
      <c r="AL13" s="44">
        <v>44</v>
      </c>
      <c r="AM13" s="44">
        <v>46</v>
      </c>
      <c r="AN13" s="42">
        <f t="shared" si="29"/>
        <v>95.652173913043484</v>
      </c>
      <c r="AO13" s="43">
        <f t="shared" si="4"/>
        <v>16</v>
      </c>
      <c r="AP13" s="50">
        <v>0</v>
      </c>
      <c r="AQ13" s="43">
        <f t="shared" si="5"/>
        <v>1</v>
      </c>
      <c r="AR13" s="42">
        <v>9263.5</v>
      </c>
      <c r="AS13" s="44">
        <v>39</v>
      </c>
      <c r="AT13" s="42">
        <f t="shared" si="30"/>
        <v>19793.803418803418</v>
      </c>
      <c r="AU13" s="43">
        <f t="shared" si="6"/>
        <v>11</v>
      </c>
      <c r="AV13" s="44">
        <v>10525</v>
      </c>
      <c r="AW13" s="47">
        <v>11053</v>
      </c>
      <c r="AX13" s="47">
        <v>11432</v>
      </c>
      <c r="AY13" s="45">
        <f t="shared" si="31"/>
        <v>103.42893332127024</v>
      </c>
      <c r="AZ13" s="43">
        <f t="shared" si="7"/>
        <v>3</v>
      </c>
      <c r="BA13" s="42">
        <v>0</v>
      </c>
      <c r="BB13" s="47">
        <v>11432</v>
      </c>
      <c r="BC13" s="45">
        <f t="shared" si="44"/>
        <v>0</v>
      </c>
      <c r="BD13" s="43">
        <v>7</v>
      </c>
      <c r="BE13" s="43">
        <v>319</v>
      </c>
      <c r="BF13" s="44">
        <v>317</v>
      </c>
      <c r="BG13" s="42">
        <f t="shared" si="8"/>
        <v>99.373040752351088</v>
      </c>
      <c r="BH13" s="43">
        <f t="shared" si="32"/>
        <v>14</v>
      </c>
      <c r="BI13" s="44">
        <v>5059</v>
      </c>
      <c r="BJ13" s="42">
        <f t="shared" si="33"/>
        <v>44.25297410776767</v>
      </c>
      <c r="BK13" s="43">
        <f t="shared" si="47"/>
        <v>7</v>
      </c>
      <c r="BL13" s="43">
        <v>104</v>
      </c>
      <c r="BM13" s="43">
        <v>87</v>
      </c>
      <c r="BN13" s="44">
        <v>59</v>
      </c>
      <c r="BO13" s="44">
        <v>59</v>
      </c>
      <c r="BP13" s="42">
        <f t="shared" si="34"/>
        <v>100</v>
      </c>
      <c r="BQ13" s="43">
        <f t="shared" si="9"/>
        <v>1</v>
      </c>
      <c r="BR13" s="42">
        <v>2645.28</v>
      </c>
      <c r="BS13" s="42">
        <v>3271.4</v>
      </c>
      <c r="BT13" s="42">
        <f t="shared" si="35"/>
        <v>80.86079354404842</v>
      </c>
      <c r="BU13" s="43">
        <f t="shared" si="36"/>
        <v>7</v>
      </c>
      <c r="BV13" s="42">
        <v>14175.36</v>
      </c>
      <c r="BW13" s="47">
        <v>11432</v>
      </c>
      <c r="BX13" s="42">
        <f t="shared" si="10"/>
        <v>1239.9720083974807</v>
      </c>
      <c r="BY13" s="43">
        <v>3</v>
      </c>
      <c r="BZ13" s="42">
        <v>47589.3</v>
      </c>
      <c r="CA13" s="43">
        <v>3000</v>
      </c>
      <c r="CB13" s="42">
        <f t="shared" si="37"/>
        <v>1586.3100000000002</v>
      </c>
      <c r="CC13" s="43">
        <f t="shared" si="11"/>
        <v>1</v>
      </c>
      <c r="CD13" s="42">
        <v>52244.82</v>
      </c>
      <c r="CE13" s="42">
        <v>53233.96</v>
      </c>
      <c r="CF13" s="42">
        <f t="shared" si="38"/>
        <v>101.89327860637667</v>
      </c>
      <c r="CG13" s="52">
        <f>ABS(CF13-CG6)</f>
        <v>1.8932786063766684</v>
      </c>
      <c r="CH13" s="43">
        <f t="shared" si="39"/>
        <v>4</v>
      </c>
      <c r="CI13" s="42">
        <v>77367.03</v>
      </c>
      <c r="CJ13" s="42">
        <v>74742.850000000006</v>
      </c>
      <c r="CK13" s="42">
        <f t="shared" si="45"/>
        <v>96.608141736861313</v>
      </c>
      <c r="CL13" s="43">
        <f t="shared" si="12"/>
        <v>5</v>
      </c>
      <c r="CM13" s="43">
        <v>4</v>
      </c>
      <c r="CN13" s="43">
        <v>6</v>
      </c>
      <c r="CO13" s="42">
        <f t="shared" si="40"/>
        <v>66.666666666666657</v>
      </c>
      <c r="CP13" s="43">
        <f t="shared" si="13"/>
        <v>10</v>
      </c>
      <c r="CQ13" s="43">
        <v>2</v>
      </c>
      <c r="CR13" s="43">
        <f t="shared" ref="CR13:CR20" si="48">RANK(CQ13,$CQ$7:$CQ$23)</f>
        <v>1</v>
      </c>
      <c r="CS13" s="43">
        <v>28</v>
      </c>
      <c r="CT13" s="42">
        <f t="shared" si="41"/>
        <v>96.551724137931032</v>
      </c>
      <c r="CU13" s="43">
        <f t="shared" si="14"/>
        <v>1</v>
      </c>
      <c r="CV13" s="43">
        <v>1</v>
      </c>
      <c r="CW13" s="43">
        <v>1</v>
      </c>
      <c r="CX13" s="43">
        <v>2</v>
      </c>
      <c r="CY13" s="43">
        <v>1</v>
      </c>
      <c r="CZ13" s="43">
        <v>1</v>
      </c>
      <c r="DA13" s="43">
        <v>1</v>
      </c>
      <c r="DB13" s="43">
        <f t="shared" si="15"/>
        <v>147</v>
      </c>
      <c r="DC13" s="44">
        <f>RANK(DB13,$DB$7:$DB$23,1)</f>
        <v>1</v>
      </c>
    </row>
    <row r="14" spans="1:107" s="5" customFormat="1" ht="14.4" customHeight="1">
      <c r="A14" s="4">
        <v>8</v>
      </c>
      <c r="B14" s="4" t="s">
        <v>27</v>
      </c>
      <c r="C14" s="16">
        <f>20089.43+3119.29+8899.14</f>
        <v>32107.86</v>
      </c>
      <c r="D14" s="16">
        <v>33059.54</v>
      </c>
      <c r="E14" s="16">
        <f t="shared" si="16"/>
        <v>102.96400943569581</v>
      </c>
      <c r="F14" s="13">
        <f t="shared" si="0"/>
        <v>14</v>
      </c>
      <c r="G14" s="16">
        <v>50065.39</v>
      </c>
      <c r="H14" s="16">
        <v>9144.2800000000007</v>
      </c>
      <c r="I14" s="16">
        <f t="shared" si="17"/>
        <v>18.26467346004895</v>
      </c>
      <c r="J14" s="13">
        <f t="shared" si="1"/>
        <v>11</v>
      </c>
      <c r="K14" s="16">
        <v>69193.600000000006</v>
      </c>
      <c r="L14" s="16">
        <v>27312.28</v>
      </c>
      <c r="M14" s="16">
        <f t="shared" si="18"/>
        <v>39.472263330712664</v>
      </c>
      <c r="N14" s="13">
        <f t="shared" si="2"/>
        <v>7</v>
      </c>
      <c r="O14" s="7">
        <v>15</v>
      </c>
      <c r="P14" s="16">
        <f t="shared" si="19"/>
        <v>1</v>
      </c>
      <c r="Q14" s="13">
        <f t="shared" si="20"/>
        <v>1</v>
      </c>
      <c r="R14" s="19">
        <v>0</v>
      </c>
      <c r="S14" s="16">
        <v>74655.899999999994</v>
      </c>
      <c r="T14" s="40">
        <f>R14/S14</f>
        <v>0</v>
      </c>
      <c r="U14" s="7">
        <f t="shared" si="22"/>
        <v>1</v>
      </c>
      <c r="V14" s="16">
        <v>48052.81</v>
      </c>
      <c r="W14" s="16">
        <v>46372.75</v>
      </c>
      <c r="X14" s="16">
        <f t="shared" si="43"/>
        <v>96.503721634593276</v>
      </c>
      <c r="Y14" s="13">
        <f t="shared" si="23"/>
        <v>8</v>
      </c>
      <c r="Z14" s="16">
        <v>0</v>
      </c>
      <c r="AA14" s="13">
        <f t="shared" si="24"/>
        <v>1</v>
      </c>
      <c r="AB14" s="16">
        <v>10644.6</v>
      </c>
      <c r="AC14" s="18">
        <v>9731</v>
      </c>
      <c r="AD14" s="19">
        <f t="shared" si="25"/>
        <v>1.0938855205014901</v>
      </c>
      <c r="AE14" s="13">
        <f t="shared" si="26"/>
        <v>5</v>
      </c>
      <c r="AF14" s="20">
        <v>37</v>
      </c>
      <c r="AG14" s="54">
        <v>0.92500000000000004</v>
      </c>
      <c r="AH14" s="13">
        <f t="shared" si="27"/>
        <v>1</v>
      </c>
      <c r="AI14" s="13">
        <v>1</v>
      </c>
      <c r="AJ14" s="19">
        <f t="shared" si="28"/>
        <v>0.1027643613194944</v>
      </c>
      <c r="AK14" s="13">
        <f t="shared" si="3"/>
        <v>11</v>
      </c>
      <c r="AL14" s="7">
        <v>19</v>
      </c>
      <c r="AM14" s="7">
        <v>19</v>
      </c>
      <c r="AN14" s="16">
        <f t="shared" si="29"/>
        <v>100</v>
      </c>
      <c r="AO14" s="13">
        <f t="shared" si="4"/>
        <v>1</v>
      </c>
      <c r="AP14" s="10">
        <v>0</v>
      </c>
      <c r="AQ14" s="13">
        <f t="shared" si="5"/>
        <v>1</v>
      </c>
      <c r="AR14" s="16">
        <v>7781.1</v>
      </c>
      <c r="AS14" s="7">
        <v>30.25</v>
      </c>
      <c r="AT14" s="16">
        <f t="shared" si="30"/>
        <v>21435.537190082643</v>
      </c>
      <c r="AU14" s="13">
        <f t="shared" si="6"/>
        <v>5</v>
      </c>
      <c r="AV14" s="7">
        <f>4990+2827+1330</f>
        <v>9147</v>
      </c>
      <c r="AW14" s="18">
        <v>9401</v>
      </c>
      <c r="AX14" s="18">
        <v>9731</v>
      </c>
      <c r="AY14" s="19">
        <f t="shared" si="31"/>
        <v>103.51026486543984</v>
      </c>
      <c r="AZ14" s="13">
        <f t="shared" si="7"/>
        <v>2</v>
      </c>
      <c r="BA14" s="16">
        <v>0</v>
      </c>
      <c r="BB14" s="18">
        <v>9731</v>
      </c>
      <c r="BC14" s="19">
        <f t="shared" si="44"/>
        <v>0</v>
      </c>
      <c r="BD14" s="13">
        <v>7</v>
      </c>
      <c r="BE14" s="13">
        <v>186</v>
      </c>
      <c r="BF14" s="7">
        <v>147</v>
      </c>
      <c r="BG14" s="16">
        <f t="shared" si="8"/>
        <v>79.032258064516128</v>
      </c>
      <c r="BH14" s="13">
        <f t="shared" si="32"/>
        <v>6</v>
      </c>
      <c r="BI14" s="7">
        <v>0</v>
      </c>
      <c r="BJ14" s="16">
        <f t="shared" si="33"/>
        <v>0</v>
      </c>
      <c r="BK14" s="13">
        <v>8</v>
      </c>
      <c r="BL14" s="13">
        <v>83</v>
      </c>
      <c r="BM14" s="13">
        <v>68</v>
      </c>
      <c r="BN14" s="7">
        <v>44</v>
      </c>
      <c r="BO14" s="7">
        <v>44</v>
      </c>
      <c r="BP14" s="16">
        <f t="shared" si="34"/>
        <v>100</v>
      </c>
      <c r="BQ14" s="13">
        <f t="shared" si="9"/>
        <v>1</v>
      </c>
      <c r="BR14" s="16">
        <v>2560.0300000000002</v>
      </c>
      <c r="BS14" s="16">
        <v>2575.6999999999998</v>
      </c>
      <c r="BT14" s="16">
        <f t="shared" si="35"/>
        <v>99.391621695073198</v>
      </c>
      <c r="BU14" s="13">
        <f t="shared" si="36"/>
        <v>2</v>
      </c>
      <c r="BV14" s="16">
        <v>0</v>
      </c>
      <c r="BW14" s="18">
        <v>9731</v>
      </c>
      <c r="BX14" s="16">
        <f t="shared" si="10"/>
        <v>0</v>
      </c>
      <c r="BY14" s="13">
        <v>9</v>
      </c>
      <c r="BZ14" s="16">
        <v>16428.599999999999</v>
      </c>
      <c r="CA14" s="13">
        <v>16000</v>
      </c>
      <c r="CB14" s="16">
        <f t="shared" si="37"/>
        <v>102.67874999999999</v>
      </c>
      <c r="CC14" s="13">
        <f t="shared" si="11"/>
        <v>14</v>
      </c>
      <c r="CD14" s="16">
        <v>31156.23</v>
      </c>
      <c r="CE14" s="16">
        <v>33059.54</v>
      </c>
      <c r="CF14" s="16">
        <f t="shared" si="38"/>
        <v>106.10892267774375</v>
      </c>
      <c r="CG14" s="52">
        <f>ABS(CF14-CG6)</f>
        <v>6.1089226777437489</v>
      </c>
      <c r="CH14" s="13">
        <f t="shared" si="39"/>
        <v>11</v>
      </c>
      <c r="CI14" s="16">
        <v>74655.899999999994</v>
      </c>
      <c r="CJ14" s="16">
        <v>69193.600000000006</v>
      </c>
      <c r="CK14" s="16">
        <f t="shared" si="45"/>
        <v>92.683364610164787</v>
      </c>
      <c r="CL14" s="13">
        <f t="shared" si="12"/>
        <v>10</v>
      </c>
      <c r="CM14" s="13">
        <v>3</v>
      </c>
      <c r="CN14" s="13">
        <v>6</v>
      </c>
      <c r="CO14" s="16">
        <f>CM14/CN14*100</f>
        <v>50</v>
      </c>
      <c r="CP14" s="13">
        <f t="shared" si="13"/>
        <v>15</v>
      </c>
      <c r="CQ14" s="13">
        <v>0</v>
      </c>
      <c r="CR14" s="13">
        <v>5</v>
      </c>
      <c r="CS14" s="13">
        <v>23</v>
      </c>
      <c r="CT14" s="16">
        <f t="shared" si="41"/>
        <v>79.310344827586206</v>
      </c>
      <c r="CU14" s="13">
        <f t="shared" si="14"/>
        <v>16</v>
      </c>
      <c r="CV14" s="13">
        <v>1</v>
      </c>
      <c r="CW14" s="13">
        <v>1</v>
      </c>
      <c r="CX14" s="13">
        <v>2</v>
      </c>
      <c r="CY14" s="13">
        <v>1</v>
      </c>
      <c r="CZ14" s="13">
        <v>1</v>
      </c>
      <c r="DA14" s="13">
        <v>1</v>
      </c>
      <c r="DB14" s="13">
        <f t="shared" si="15"/>
        <v>175</v>
      </c>
      <c r="DC14" s="7">
        <f t="shared" si="42"/>
        <v>4</v>
      </c>
    </row>
    <row r="15" spans="1:107" s="5" customFormat="1" ht="14.4" customHeight="1">
      <c r="A15" s="4">
        <v>9</v>
      </c>
      <c r="B15" s="4" t="s">
        <v>28</v>
      </c>
      <c r="C15" s="16">
        <v>10987.33</v>
      </c>
      <c r="D15" s="16">
        <v>12827.86</v>
      </c>
      <c r="E15" s="16">
        <f t="shared" si="16"/>
        <v>116.75138545943373</v>
      </c>
      <c r="F15" s="13">
        <f t="shared" si="0"/>
        <v>10</v>
      </c>
      <c r="G15" s="16">
        <v>16497.77</v>
      </c>
      <c r="H15" s="16">
        <v>3629.71</v>
      </c>
      <c r="I15" s="16">
        <f t="shared" si="17"/>
        <v>22.001215921909445</v>
      </c>
      <c r="J15" s="13">
        <f t="shared" si="1"/>
        <v>14</v>
      </c>
      <c r="K15" s="16">
        <v>17541.07</v>
      </c>
      <c r="L15" s="16">
        <v>7218.41</v>
      </c>
      <c r="M15" s="16">
        <f t="shared" si="18"/>
        <v>41.151480496913813</v>
      </c>
      <c r="N15" s="13">
        <f t="shared" si="2"/>
        <v>6</v>
      </c>
      <c r="O15" s="7">
        <v>3</v>
      </c>
      <c r="P15" s="16">
        <f t="shared" si="19"/>
        <v>0.2</v>
      </c>
      <c r="Q15" s="13">
        <f t="shared" si="20"/>
        <v>15</v>
      </c>
      <c r="R15" s="19">
        <v>0.24199999999999999</v>
      </c>
      <c r="S15" s="16">
        <v>17756.900000000001</v>
      </c>
      <c r="T15" s="40">
        <f t="shared" si="21"/>
        <v>1.3628504975530636E-5</v>
      </c>
      <c r="U15" s="7">
        <f t="shared" si="22"/>
        <v>13</v>
      </c>
      <c r="V15" s="16">
        <v>320.13</v>
      </c>
      <c r="W15" s="16">
        <v>444.7</v>
      </c>
      <c r="X15" s="16">
        <f t="shared" si="43"/>
        <v>138.91231687127103</v>
      </c>
      <c r="Y15" s="13">
        <f t="shared" si="23"/>
        <v>1</v>
      </c>
      <c r="Z15" s="16">
        <v>0</v>
      </c>
      <c r="AA15" s="13">
        <f t="shared" si="24"/>
        <v>1</v>
      </c>
      <c r="AB15" s="16">
        <v>639.5</v>
      </c>
      <c r="AC15" s="18">
        <v>1569</v>
      </c>
      <c r="AD15" s="19">
        <f t="shared" si="25"/>
        <v>0.4075844486934353</v>
      </c>
      <c r="AE15" s="13">
        <f t="shared" si="26"/>
        <v>11</v>
      </c>
      <c r="AF15" s="32">
        <v>32</v>
      </c>
      <c r="AG15" s="31">
        <v>0.8</v>
      </c>
      <c r="AH15" s="13">
        <f t="shared" si="27"/>
        <v>10</v>
      </c>
      <c r="AI15" s="13">
        <v>0</v>
      </c>
      <c r="AJ15" s="19">
        <f t="shared" si="28"/>
        <v>0</v>
      </c>
      <c r="AK15" s="13">
        <f t="shared" si="3"/>
        <v>1</v>
      </c>
      <c r="AL15" s="7">
        <v>19</v>
      </c>
      <c r="AM15" s="7">
        <v>19</v>
      </c>
      <c r="AN15" s="16">
        <f t="shared" si="29"/>
        <v>100</v>
      </c>
      <c r="AO15" s="13">
        <f t="shared" si="4"/>
        <v>1</v>
      </c>
      <c r="AP15" s="10">
        <v>0.24268000000000001</v>
      </c>
      <c r="AQ15" s="13">
        <f t="shared" si="5"/>
        <v>13</v>
      </c>
      <c r="AR15" s="16">
        <v>602.29999999999995</v>
      </c>
      <c r="AS15" s="7">
        <v>2.6</v>
      </c>
      <c r="AT15" s="16">
        <f t="shared" si="30"/>
        <v>19304.48717948718</v>
      </c>
      <c r="AU15" s="13">
        <f t="shared" si="6"/>
        <v>14</v>
      </c>
      <c r="AV15" s="7">
        <v>1615</v>
      </c>
      <c r="AW15" s="18">
        <v>1592</v>
      </c>
      <c r="AX15" s="18">
        <v>1569</v>
      </c>
      <c r="AY15" s="19">
        <f t="shared" si="31"/>
        <v>98.55527638190955</v>
      </c>
      <c r="AZ15" s="13">
        <f t="shared" si="7"/>
        <v>16</v>
      </c>
      <c r="BA15" s="16">
        <v>0</v>
      </c>
      <c r="BB15" s="18">
        <v>1569</v>
      </c>
      <c r="BC15" s="19">
        <f t="shared" si="44"/>
        <v>0</v>
      </c>
      <c r="BD15" s="13">
        <v>7</v>
      </c>
      <c r="BE15" s="13">
        <v>40</v>
      </c>
      <c r="BF15" s="7">
        <v>25</v>
      </c>
      <c r="BG15" s="16">
        <f t="shared" si="8"/>
        <v>62.5</v>
      </c>
      <c r="BH15" s="13">
        <f t="shared" si="32"/>
        <v>2</v>
      </c>
      <c r="BI15" s="7">
        <v>0</v>
      </c>
      <c r="BJ15" s="16">
        <f t="shared" si="33"/>
        <v>0</v>
      </c>
      <c r="BK15" s="13">
        <v>8</v>
      </c>
      <c r="BL15" s="13">
        <v>22</v>
      </c>
      <c r="BM15" s="13">
        <v>13</v>
      </c>
      <c r="BN15" s="7">
        <v>7</v>
      </c>
      <c r="BO15" s="7">
        <v>7</v>
      </c>
      <c r="BP15" s="16">
        <f t="shared" si="34"/>
        <v>100</v>
      </c>
      <c r="BQ15" s="13">
        <f t="shared" si="9"/>
        <v>1</v>
      </c>
      <c r="BR15" s="16">
        <v>444.3</v>
      </c>
      <c r="BS15" s="16">
        <v>444.3</v>
      </c>
      <c r="BT15" s="16">
        <f t="shared" si="35"/>
        <v>100</v>
      </c>
      <c r="BU15" s="13">
        <f t="shared" si="36"/>
        <v>1</v>
      </c>
      <c r="BV15" s="16">
        <v>0</v>
      </c>
      <c r="BW15" s="18">
        <v>1569</v>
      </c>
      <c r="BX15" s="16">
        <f t="shared" si="10"/>
        <v>0</v>
      </c>
      <c r="BY15" s="13">
        <v>9</v>
      </c>
      <c r="BZ15" s="16">
        <v>639.5</v>
      </c>
      <c r="CA15" s="13">
        <v>600</v>
      </c>
      <c r="CB15" s="16">
        <f t="shared" si="37"/>
        <v>106.58333333333334</v>
      </c>
      <c r="CC15" s="13">
        <f t="shared" si="11"/>
        <v>7</v>
      </c>
      <c r="CD15" s="16">
        <v>12569.4</v>
      </c>
      <c r="CE15" s="16">
        <v>12827.86</v>
      </c>
      <c r="CF15" s="16">
        <f t="shared" si="38"/>
        <v>102.05626362435758</v>
      </c>
      <c r="CG15" s="52">
        <f>ABS(CF15-CG6)</f>
        <v>2.0562636243575838</v>
      </c>
      <c r="CH15" s="13">
        <f t="shared" si="39"/>
        <v>5</v>
      </c>
      <c r="CI15" s="16">
        <v>17756.900000000001</v>
      </c>
      <c r="CJ15" s="16">
        <v>17541.07</v>
      </c>
      <c r="CK15" s="16">
        <f t="shared" si="45"/>
        <v>98.784528831045947</v>
      </c>
      <c r="CL15" s="13">
        <f t="shared" si="12"/>
        <v>2</v>
      </c>
      <c r="CM15" s="13">
        <v>2</v>
      </c>
      <c r="CN15" s="13">
        <v>2</v>
      </c>
      <c r="CO15" s="16">
        <f t="shared" si="40"/>
        <v>100</v>
      </c>
      <c r="CP15" s="13">
        <f t="shared" si="13"/>
        <v>1</v>
      </c>
      <c r="CQ15" s="13">
        <v>0</v>
      </c>
      <c r="CR15" s="13">
        <v>5</v>
      </c>
      <c r="CS15" s="13">
        <v>24</v>
      </c>
      <c r="CT15" s="16">
        <f t="shared" si="41"/>
        <v>82.758620689655174</v>
      </c>
      <c r="CU15" s="13">
        <f t="shared" si="14"/>
        <v>11</v>
      </c>
      <c r="CV15" s="13">
        <v>1</v>
      </c>
      <c r="CW15" s="13">
        <v>1</v>
      </c>
      <c r="CX15" s="13">
        <v>2</v>
      </c>
      <c r="CY15" s="13">
        <v>1</v>
      </c>
      <c r="CZ15" s="13">
        <v>1</v>
      </c>
      <c r="DA15" s="13">
        <v>1</v>
      </c>
      <c r="DB15" s="13">
        <f t="shared" si="15"/>
        <v>187</v>
      </c>
      <c r="DC15" s="7">
        <f t="shared" si="42"/>
        <v>5</v>
      </c>
    </row>
    <row r="16" spans="1:107" s="51" customFormat="1" ht="14.4" customHeight="1">
      <c r="A16" s="41">
        <v>10</v>
      </c>
      <c r="B16" s="41" t="s">
        <v>29</v>
      </c>
      <c r="C16" s="42">
        <v>5121.17</v>
      </c>
      <c r="D16" s="42">
        <v>5873.75</v>
      </c>
      <c r="E16" s="42">
        <f t="shared" si="16"/>
        <v>114.69546998049273</v>
      </c>
      <c r="F16" s="43">
        <f t="shared" si="0"/>
        <v>11</v>
      </c>
      <c r="G16" s="42">
        <v>15904.25</v>
      </c>
      <c r="H16" s="42">
        <v>2856</v>
      </c>
      <c r="I16" s="42">
        <f t="shared" si="17"/>
        <v>17.957464199820802</v>
      </c>
      <c r="J16" s="43">
        <f t="shared" si="1"/>
        <v>10</v>
      </c>
      <c r="K16" s="42">
        <v>23892.15</v>
      </c>
      <c r="L16" s="42">
        <v>10437.15</v>
      </c>
      <c r="M16" s="42">
        <f t="shared" si="18"/>
        <v>43.684431915922175</v>
      </c>
      <c r="N16" s="43">
        <f t="shared" si="2"/>
        <v>3</v>
      </c>
      <c r="O16" s="44">
        <v>15</v>
      </c>
      <c r="P16" s="42">
        <f t="shared" si="19"/>
        <v>1</v>
      </c>
      <c r="Q16" s="43">
        <f t="shared" si="20"/>
        <v>1</v>
      </c>
      <c r="R16" s="45">
        <v>0</v>
      </c>
      <c r="S16" s="42">
        <v>24798.35</v>
      </c>
      <c r="T16" s="46">
        <f t="shared" si="21"/>
        <v>0</v>
      </c>
      <c r="U16" s="44">
        <f t="shared" si="22"/>
        <v>1</v>
      </c>
      <c r="V16" s="42">
        <v>18149.240000000002</v>
      </c>
      <c r="W16" s="42">
        <v>18478.5</v>
      </c>
      <c r="X16" s="42">
        <f t="shared" si="43"/>
        <v>101.81418064888668</v>
      </c>
      <c r="Y16" s="43">
        <f t="shared" si="23"/>
        <v>3</v>
      </c>
      <c r="Z16" s="42">
        <v>0</v>
      </c>
      <c r="AA16" s="43">
        <f t="shared" si="24"/>
        <v>1</v>
      </c>
      <c r="AB16" s="42">
        <v>1028.3</v>
      </c>
      <c r="AC16" s="47">
        <v>2432</v>
      </c>
      <c r="AD16" s="45">
        <f t="shared" si="25"/>
        <v>0.42282072368421053</v>
      </c>
      <c r="AE16" s="43">
        <f t="shared" si="26"/>
        <v>10</v>
      </c>
      <c r="AF16" s="48">
        <v>35</v>
      </c>
      <c r="AG16" s="49">
        <v>0.875</v>
      </c>
      <c r="AH16" s="43">
        <f t="shared" si="27"/>
        <v>3</v>
      </c>
      <c r="AI16" s="43">
        <v>0</v>
      </c>
      <c r="AJ16" s="45">
        <f t="shared" si="28"/>
        <v>0</v>
      </c>
      <c r="AK16" s="43">
        <f t="shared" si="3"/>
        <v>1</v>
      </c>
      <c r="AL16" s="44">
        <v>5</v>
      </c>
      <c r="AM16" s="44">
        <v>5</v>
      </c>
      <c r="AN16" s="42">
        <f t="shared" si="29"/>
        <v>100</v>
      </c>
      <c r="AO16" s="43">
        <f t="shared" si="4"/>
        <v>1</v>
      </c>
      <c r="AP16" s="50">
        <v>0</v>
      </c>
      <c r="AQ16" s="43">
        <f t="shared" si="5"/>
        <v>1</v>
      </c>
      <c r="AR16" s="42">
        <v>1853.8</v>
      </c>
      <c r="AS16" s="44">
        <v>7.67</v>
      </c>
      <c r="AT16" s="42">
        <f t="shared" si="30"/>
        <v>20141.242937853109</v>
      </c>
      <c r="AU16" s="43">
        <f t="shared" si="6"/>
        <v>8</v>
      </c>
      <c r="AV16" s="44">
        <v>2462</v>
      </c>
      <c r="AW16" s="47">
        <v>2499</v>
      </c>
      <c r="AX16" s="47">
        <v>2432</v>
      </c>
      <c r="AY16" s="45">
        <f>AX16/AW16*100</f>
        <v>97.318927571028411</v>
      </c>
      <c r="AZ16" s="43">
        <f t="shared" si="7"/>
        <v>17</v>
      </c>
      <c r="BA16" s="42">
        <v>0</v>
      </c>
      <c r="BB16" s="47">
        <v>2432</v>
      </c>
      <c r="BC16" s="45">
        <f>BA16/BB16</f>
        <v>0</v>
      </c>
      <c r="BD16" s="43">
        <v>7</v>
      </c>
      <c r="BE16" s="43">
        <v>36</v>
      </c>
      <c r="BF16" s="44">
        <v>49</v>
      </c>
      <c r="BG16" s="42">
        <f t="shared" si="8"/>
        <v>136.11111111111111</v>
      </c>
      <c r="BH16" s="43">
        <f t="shared" si="32"/>
        <v>17</v>
      </c>
      <c r="BI16" s="44">
        <v>0</v>
      </c>
      <c r="BJ16" s="42">
        <f t="shared" si="33"/>
        <v>0</v>
      </c>
      <c r="BK16" s="43">
        <v>8</v>
      </c>
      <c r="BL16" s="43">
        <v>26</v>
      </c>
      <c r="BM16" s="43">
        <v>19</v>
      </c>
      <c r="BN16" s="44">
        <v>17</v>
      </c>
      <c r="BO16" s="44">
        <v>17</v>
      </c>
      <c r="BP16" s="42">
        <f t="shared" si="34"/>
        <v>100</v>
      </c>
      <c r="BQ16" s="43">
        <f t="shared" si="9"/>
        <v>1</v>
      </c>
      <c r="BR16" s="42">
        <v>688.2</v>
      </c>
      <c r="BS16" s="42">
        <v>1228.0999999999999</v>
      </c>
      <c r="BT16" s="42">
        <f t="shared" si="35"/>
        <v>56.037781939581478</v>
      </c>
      <c r="BU16" s="43">
        <f t="shared" si="36"/>
        <v>10</v>
      </c>
      <c r="BV16" s="42">
        <v>0</v>
      </c>
      <c r="BW16" s="47">
        <v>2432</v>
      </c>
      <c r="BX16" s="42">
        <f t="shared" si="10"/>
        <v>0</v>
      </c>
      <c r="BY16" s="43">
        <v>9</v>
      </c>
      <c r="BZ16" s="42">
        <v>1028.3</v>
      </c>
      <c r="CA16" s="43">
        <v>1000</v>
      </c>
      <c r="CB16" s="42">
        <f t="shared" si="37"/>
        <v>102.83</v>
      </c>
      <c r="CC16" s="43">
        <f t="shared" si="11"/>
        <v>13</v>
      </c>
      <c r="CD16" s="42">
        <v>5837.85</v>
      </c>
      <c r="CE16" s="42">
        <v>5873.75</v>
      </c>
      <c r="CF16" s="42">
        <f t="shared" si="38"/>
        <v>100.61495242255283</v>
      </c>
      <c r="CG16" s="55">
        <f>ABS(CF16-CG6)</f>
        <v>0.61495242255283245</v>
      </c>
      <c r="CH16" s="43">
        <f t="shared" si="39"/>
        <v>2</v>
      </c>
      <c r="CI16" s="42">
        <v>24798.35</v>
      </c>
      <c r="CJ16" s="42">
        <v>23892.15</v>
      </c>
      <c r="CK16" s="42">
        <f t="shared" si="45"/>
        <v>96.345724614742522</v>
      </c>
      <c r="CL16" s="43">
        <f t="shared" si="12"/>
        <v>6</v>
      </c>
      <c r="CM16" s="43">
        <v>3</v>
      </c>
      <c r="CN16" s="43">
        <v>3</v>
      </c>
      <c r="CO16" s="42">
        <f t="shared" si="40"/>
        <v>100</v>
      </c>
      <c r="CP16" s="43">
        <f t="shared" si="13"/>
        <v>1</v>
      </c>
      <c r="CQ16" s="43">
        <v>0</v>
      </c>
      <c r="CR16" s="43">
        <v>5</v>
      </c>
      <c r="CS16" s="43">
        <v>26</v>
      </c>
      <c r="CT16" s="42">
        <f t="shared" si="41"/>
        <v>89.65517241379311</v>
      </c>
      <c r="CU16" s="43">
        <f t="shared" si="14"/>
        <v>6</v>
      </c>
      <c r="CV16" s="43">
        <v>1</v>
      </c>
      <c r="CW16" s="43">
        <v>1</v>
      </c>
      <c r="CX16" s="43">
        <v>2</v>
      </c>
      <c r="CY16" s="43">
        <v>1</v>
      </c>
      <c r="CZ16" s="43">
        <v>1</v>
      </c>
      <c r="DA16" s="43">
        <v>1</v>
      </c>
      <c r="DB16" s="43">
        <f t="shared" si="15"/>
        <v>158</v>
      </c>
      <c r="DC16" s="44">
        <f>RANK(DB16,$DB$7:$DB$23,1)</f>
        <v>2</v>
      </c>
    </row>
    <row r="17" spans="1:107" s="5" customFormat="1" ht="14.4" customHeight="1">
      <c r="A17" s="4">
        <v>11</v>
      </c>
      <c r="B17" s="4" t="s">
        <v>30</v>
      </c>
      <c r="C17" s="16">
        <f>44223.52+17770.55</f>
        <v>61994.069999999992</v>
      </c>
      <c r="D17" s="16">
        <v>81967.48</v>
      </c>
      <c r="E17" s="16">
        <f t="shared" si="16"/>
        <v>132.21825893992764</v>
      </c>
      <c r="F17" s="13">
        <f t="shared" si="0"/>
        <v>5</v>
      </c>
      <c r="G17" s="16">
        <v>53246.97</v>
      </c>
      <c r="H17" s="16">
        <v>8340.57</v>
      </c>
      <c r="I17" s="16">
        <f t="shared" si="17"/>
        <v>15.663933553402194</v>
      </c>
      <c r="J17" s="13">
        <f t="shared" si="1"/>
        <v>6</v>
      </c>
      <c r="K17" s="16">
        <v>61941.21</v>
      </c>
      <c r="L17" s="16">
        <v>21507.9</v>
      </c>
      <c r="M17" s="16">
        <f t="shared" si="18"/>
        <v>34.723086617132601</v>
      </c>
      <c r="N17" s="13">
        <f t="shared" si="2"/>
        <v>10</v>
      </c>
      <c r="O17" s="7">
        <v>8</v>
      </c>
      <c r="P17" s="16">
        <f t="shared" si="19"/>
        <v>0.53333333333333333</v>
      </c>
      <c r="Q17" s="13">
        <f t="shared" si="20"/>
        <v>11</v>
      </c>
      <c r="R17" s="19">
        <v>6.0190000000000001</v>
      </c>
      <c r="S17" s="16">
        <v>68755.45</v>
      </c>
      <c r="T17" s="40">
        <f t="shared" si="21"/>
        <v>8.7542151204013648E-5</v>
      </c>
      <c r="U17" s="7">
        <f t="shared" si="22"/>
        <v>16</v>
      </c>
      <c r="V17" s="16">
        <v>78177.53</v>
      </c>
      <c r="W17" s="16">
        <v>73981.679999999993</v>
      </c>
      <c r="X17" s="16">
        <f t="shared" si="43"/>
        <v>94.632920738222353</v>
      </c>
      <c r="Y17" s="13">
        <f t="shared" si="23"/>
        <v>12</v>
      </c>
      <c r="Z17" s="16">
        <v>118.89</v>
      </c>
      <c r="AA17" s="13">
        <f t="shared" si="24"/>
        <v>15</v>
      </c>
      <c r="AB17" s="16">
        <v>2281.4</v>
      </c>
      <c r="AC17" s="18">
        <v>6786</v>
      </c>
      <c r="AD17" s="19">
        <f t="shared" si="25"/>
        <v>0.33619216033009136</v>
      </c>
      <c r="AE17" s="13">
        <f t="shared" si="26"/>
        <v>12</v>
      </c>
      <c r="AF17" s="32">
        <v>26</v>
      </c>
      <c r="AG17" s="31">
        <v>0.65</v>
      </c>
      <c r="AH17" s="13">
        <f t="shared" si="27"/>
        <v>16</v>
      </c>
      <c r="AI17" s="13">
        <v>2</v>
      </c>
      <c r="AJ17" s="19">
        <f>AI17/BB17*1000</f>
        <v>0.29472443265546711</v>
      </c>
      <c r="AK17" s="13">
        <f t="shared" si="3"/>
        <v>16</v>
      </c>
      <c r="AL17" s="7">
        <v>35</v>
      </c>
      <c r="AM17" s="7">
        <v>35</v>
      </c>
      <c r="AN17" s="16">
        <f t="shared" si="29"/>
        <v>100</v>
      </c>
      <c r="AO17" s="13">
        <f t="shared" si="4"/>
        <v>1</v>
      </c>
      <c r="AP17" s="10">
        <v>6.0193399999999997</v>
      </c>
      <c r="AQ17" s="13">
        <f t="shared" si="5"/>
        <v>17</v>
      </c>
      <c r="AR17" s="16">
        <v>6507.3</v>
      </c>
      <c r="AS17" s="7">
        <v>24.3</v>
      </c>
      <c r="AT17" s="16">
        <f t="shared" si="30"/>
        <v>22315.843621399177</v>
      </c>
      <c r="AU17" s="13">
        <f t="shared" si="6"/>
        <v>3</v>
      </c>
      <c r="AV17" s="7">
        <f>5320+1705</f>
        <v>7025</v>
      </c>
      <c r="AW17" s="18">
        <v>6748</v>
      </c>
      <c r="AX17" s="18">
        <v>6786</v>
      </c>
      <c r="AY17" s="19">
        <f t="shared" si="31"/>
        <v>100.56312981624185</v>
      </c>
      <c r="AZ17" s="13">
        <f t="shared" si="7"/>
        <v>7</v>
      </c>
      <c r="BA17" s="16">
        <v>3830.81</v>
      </c>
      <c r="BB17" s="18">
        <v>6786</v>
      </c>
      <c r="BC17" s="19">
        <f t="shared" si="44"/>
        <v>0.56451665193044498</v>
      </c>
      <c r="BD17" s="13">
        <f t="shared" si="46"/>
        <v>1</v>
      </c>
      <c r="BE17" s="13">
        <v>183</v>
      </c>
      <c r="BF17" s="7">
        <v>153</v>
      </c>
      <c r="BG17" s="16">
        <f t="shared" si="8"/>
        <v>83.606557377049185</v>
      </c>
      <c r="BH17" s="13">
        <f t="shared" si="32"/>
        <v>12</v>
      </c>
      <c r="BI17" s="13">
        <v>0</v>
      </c>
      <c r="BJ17" s="16">
        <f t="shared" si="33"/>
        <v>0</v>
      </c>
      <c r="BK17" s="13">
        <v>8</v>
      </c>
      <c r="BL17" s="13">
        <v>99</v>
      </c>
      <c r="BM17" s="13">
        <v>74</v>
      </c>
      <c r="BN17" s="7">
        <v>28</v>
      </c>
      <c r="BO17" s="7">
        <v>28</v>
      </c>
      <c r="BP17" s="16">
        <f t="shared" si="34"/>
        <v>100</v>
      </c>
      <c r="BQ17" s="13">
        <f t="shared" si="9"/>
        <v>1</v>
      </c>
      <c r="BR17" s="16">
        <v>1183.9100000000001</v>
      </c>
      <c r="BS17" s="16">
        <v>4071.11</v>
      </c>
      <c r="BT17" s="16">
        <f t="shared" si="35"/>
        <v>29.080766670514922</v>
      </c>
      <c r="BU17" s="13">
        <f t="shared" si="36"/>
        <v>16</v>
      </c>
      <c r="BV17" s="16">
        <v>6391</v>
      </c>
      <c r="BW17" s="18">
        <v>6786</v>
      </c>
      <c r="BX17" s="16">
        <f t="shared" si="10"/>
        <v>941.79192455054533</v>
      </c>
      <c r="BY17" s="13">
        <v>5</v>
      </c>
      <c r="BZ17" s="16">
        <v>8549.4</v>
      </c>
      <c r="CA17" s="13">
        <v>8500</v>
      </c>
      <c r="CB17" s="16">
        <f t="shared" si="37"/>
        <v>100.58117647058825</v>
      </c>
      <c r="CC17" s="13">
        <f t="shared" si="11"/>
        <v>16</v>
      </c>
      <c r="CD17" s="16">
        <v>79741.929999999993</v>
      </c>
      <c r="CE17" s="16">
        <v>81967.48</v>
      </c>
      <c r="CF17" s="16">
        <f t="shared" si="38"/>
        <v>102.79094072591421</v>
      </c>
      <c r="CG17" s="52">
        <f>ABS(CF17-CG6)</f>
        <v>2.7909407259142114</v>
      </c>
      <c r="CH17" s="13">
        <f t="shared" si="39"/>
        <v>6</v>
      </c>
      <c r="CI17" s="16">
        <v>68755.45</v>
      </c>
      <c r="CJ17" s="16">
        <v>61941.21</v>
      </c>
      <c r="CK17" s="16">
        <f t="shared" si="45"/>
        <v>90.089163840830082</v>
      </c>
      <c r="CL17" s="13">
        <f t="shared" si="12"/>
        <v>14</v>
      </c>
      <c r="CM17" s="13">
        <v>3</v>
      </c>
      <c r="CN17" s="13">
        <v>7</v>
      </c>
      <c r="CO17" s="16">
        <f>CM17/CN17*100</f>
        <v>42.857142857142854</v>
      </c>
      <c r="CP17" s="13">
        <f t="shared" si="13"/>
        <v>17</v>
      </c>
      <c r="CQ17" s="13">
        <v>0</v>
      </c>
      <c r="CR17" s="13">
        <v>5</v>
      </c>
      <c r="CS17" s="13">
        <v>25</v>
      </c>
      <c r="CT17" s="16">
        <f t="shared" si="41"/>
        <v>86.206896551724128</v>
      </c>
      <c r="CU17" s="13">
        <f t="shared" si="14"/>
        <v>9</v>
      </c>
      <c r="CV17" s="13">
        <v>1</v>
      </c>
      <c r="CW17" s="13">
        <v>0</v>
      </c>
      <c r="CX17" s="13">
        <v>1</v>
      </c>
      <c r="CY17" s="13">
        <v>9</v>
      </c>
      <c r="CZ17" s="13">
        <v>0</v>
      </c>
      <c r="DA17" s="13">
        <v>14</v>
      </c>
      <c r="DB17" s="13">
        <f t="shared" si="15"/>
        <v>280</v>
      </c>
      <c r="DC17" s="7">
        <f t="shared" si="42"/>
        <v>16</v>
      </c>
    </row>
    <row r="18" spans="1:107" s="5" customFormat="1" ht="14.4" customHeight="1">
      <c r="A18" s="4">
        <v>12</v>
      </c>
      <c r="B18" s="4" t="s">
        <v>31</v>
      </c>
      <c r="C18" s="16">
        <v>31296.23</v>
      </c>
      <c r="D18" s="16">
        <v>31152.58</v>
      </c>
      <c r="E18" s="16">
        <f t="shared" si="16"/>
        <v>99.540999027678424</v>
      </c>
      <c r="F18" s="13">
        <f t="shared" si="0"/>
        <v>15</v>
      </c>
      <c r="G18" s="16">
        <v>45425.36</v>
      </c>
      <c r="H18" s="16">
        <v>7161.22</v>
      </c>
      <c r="I18" s="16">
        <f t="shared" si="17"/>
        <v>15.764806266807794</v>
      </c>
      <c r="J18" s="13">
        <f t="shared" si="1"/>
        <v>7</v>
      </c>
      <c r="K18" s="16">
        <v>68816.759999999995</v>
      </c>
      <c r="L18" s="16">
        <v>30396.97</v>
      </c>
      <c r="M18" s="16">
        <f t="shared" si="18"/>
        <v>44.170882209508271</v>
      </c>
      <c r="N18" s="13">
        <f t="shared" si="2"/>
        <v>2</v>
      </c>
      <c r="O18" s="7">
        <v>14</v>
      </c>
      <c r="P18" s="16">
        <f t="shared" si="19"/>
        <v>0.93333333333333335</v>
      </c>
      <c r="Q18" s="13">
        <f>RANK(P18,$P$7:$P$23)</f>
        <v>5</v>
      </c>
      <c r="R18" s="19">
        <v>0.105</v>
      </c>
      <c r="S18" s="16">
        <v>70956.62</v>
      </c>
      <c r="T18" s="40">
        <v>2.5999999999999998E-5</v>
      </c>
      <c r="U18" s="7">
        <f t="shared" si="22"/>
        <v>15</v>
      </c>
      <c r="V18" s="16">
        <v>74748</v>
      </c>
      <c r="W18" s="16">
        <v>71312.850000000006</v>
      </c>
      <c r="X18" s="16">
        <f t="shared" si="43"/>
        <v>95.404358645047367</v>
      </c>
      <c r="Y18" s="13">
        <f t="shared" si="23"/>
        <v>9</v>
      </c>
      <c r="Z18" s="16">
        <v>0</v>
      </c>
      <c r="AA18" s="13">
        <f t="shared" si="24"/>
        <v>1</v>
      </c>
      <c r="AB18" s="16">
        <v>6466.8</v>
      </c>
      <c r="AC18" s="18">
        <v>10164</v>
      </c>
      <c r="AD18" s="19">
        <f t="shared" si="25"/>
        <v>0.636245572609209</v>
      </c>
      <c r="AE18" s="13">
        <f t="shared" si="26"/>
        <v>9</v>
      </c>
      <c r="AF18" s="32">
        <v>30</v>
      </c>
      <c r="AG18" s="31">
        <v>0.75</v>
      </c>
      <c r="AH18" s="13">
        <f t="shared" si="27"/>
        <v>13</v>
      </c>
      <c r="AI18" s="13">
        <v>0</v>
      </c>
      <c r="AJ18" s="19">
        <f t="shared" si="28"/>
        <v>0</v>
      </c>
      <c r="AK18" s="13">
        <f t="shared" si="3"/>
        <v>1</v>
      </c>
      <c r="AL18" s="7">
        <v>31</v>
      </c>
      <c r="AM18" s="7">
        <v>32</v>
      </c>
      <c r="AN18" s="16">
        <f t="shared" si="29"/>
        <v>96.875</v>
      </c>
      <c r="AO18" s="13">
        <f t="shared" si="4"/>
        <v>14</v>
      </c>
      <c r="AP18" s="10">
        <v>0.10551000000000001</v>
      </c>
      <c r="AQ18" s="13">
        <f t="shared" si="5"/>
        <v>11</v>
      </c>
      <c r="AR18" s="16">
        <v>5525.5</v>
      </c>
      <c r="AS18" s="7">
        <v>25.9</v>
      </c>
      <c r="AT18" s="16">
        <f t="shared" si="30"/>
        <v>17778.314028314027</v>
      </c>
      <c r="AU18" s="13">
        <f t="shared" si="6"/>
        <v>15</v>
      </c>
      <c r="AV18" s="7">
        <v>10331</v>
      </c>
      <c r="AW18" s="18">
        <v>10236</v>
      </c>
      <c r="AX18" s="18">
        <v>10164</v>
      </c>
      <c r="AY18" s="19">
        <f t="shared" si="31"/>
        <v>99.296600234466595</v>
      </c>
      <c r="AZ18" s="13">
        <f t="shared" si="7"/>
        <v>10</v>
      </c>
      <c r="BA18" s="16">
        <v>0</v>
      </c>
      <c r="BB18" s="18">
        <v>10164</v>
      </c>
      <c r="BC18" s="19">
        <f t="shared" si="44"/>
        <v>0</v>
      </c>
      <c r="BD18" s="13">
        <v>7</v>
      </c>
      <c r="BE18" s="13">
        <v>319</v>
      </c>
      <c r="BF18" s="7">
        <v>231</v>
      </c>
      <c r="BG18" s="16">
        <f t="shared" si="8"/>
        <v>72.41379310344827</v>
      </c>
      <c r="BH18" s="13">
        <f t="shared" si="32"/>
        <v>4</v>
      </c>
      <c r="BI18" s="7">
        <v>5409</v>
      </c>
      <c r="BJ18" s="16">
        <f t="shared" si="33"/>
        <v>53.217237308146402</v>
      </c>
      <c r="BK18" s="13">
        <f t="shared" si="47"/>
        <v>5</v>
      </c>
      <c r="BL18" s="13">
        <v>94</v>
      </c>
      <c r="BM18" s="13">
        <v>72</v>
      </c>
      <c r="BN18" s="7">
        <v>44</v>
      </c>
      <c r="BO18" s="7">
        <v>43</v>
      </c>
      <c r="BP18" s="16">
        <f t="shared" si="34"/>
        <v>97.727272727272734</v>
      </c>
      <c r="BQ18" s="13">
        <f t="shared" si="9"/>
        <v>17</v>
      </c>
      <c r="BR18" s="16">
        <v>1887.91</v>
      </c>
      <c r="BS18" s="16">
        <v>2903.3</v>
      </c>
      <c r="BT18" s="16">
        <f t="shared" si="35"/>
        <v>65.026349326628321</v>
      </c>
      <c r="BU18" s="13">
        <f t="shared" si="36"/>
        <v>8</v>
      </c>
      <c r="BV18" s="16">
        <v>16834.990000000002</v>
      </c>
      <c r="BW18" s="18">
        <v>10164</v>
      </c>
      <c r="BX18" s="16">
        <f t="shared" si="10"/>
        <v>1656.33510428965</v>
      </c>
      <c r="BY18" s="13">
        <v>1</v>
      </c>
      <c r="BZ18" s="16">
        <v>6466.8</v>
      </c>
      <c r="CA18" s="13">
        <v>6200</v>
      </c>
      <c r="CB18" s="16">
        <f t="shared" si="37"/>
        <v>104.30322580645162</v>
      </c>
      <c r="CC18" s="13">
        <f t="shared" si="11"/>
        <v>11</v>
      </c>
      <c r="CD18" s="16">
        <v>31374.1</v>
      </c>
      <c r="CE18" s="16">
        <v>31152.58</v>
      </c>
      <c r="CF18" s="16">
        <f t="shared" si="38"/>
        <v>99.293939905845917</v>
      </c>
      <c r="CG18" s="52">
        <f>ABS(CF18-CG6)</f>
        <v>0.70606009415408266</v>
      </c>
      <c r="CH18" s="13">
        <f t="shared" si="39"/>
        <v>3</v>
      </c>
      <c r="CI18" s="16">
        <v>70956.62</v>
      </c>
      <c r="CJ18" s="16">
        <v>68816.759999999995</v>
      </c>
      <c r="CK18" s="16">
        <f t="shared" si="45"/>
        <v>96.984270107567127</v>
      </c>
      <c r="CL18" s="13">
        <f t="shared" si="12"/>
        <v>4</v>
      </c>
      <c r="CM18" s="13">
        <v>4</v>
      </c>
      <c r="CN18" s="13">
        <v>5</v>
      </c>
      <c r="CO18" s="16">
        <f t="shared" si="40"/>
        <v>80</v>
      </c>
      <c r="CP18" s="13">
        <f t="shared" si="13"/>
        <v>9</v>
      </c>
      <c r="CQ18" s="13">
        <v>1</v>
      </c>
      <c r="CR18" s="13">
        <f t="shared" si="48"/>
        <v>2</v>
      </c>
      <c r="CS18" s="13">
        <v>28</v>
      </c>
      <c r="CT18" s="16">
        <f t="shared" si="41"/>
        <v>96.551724137931032</v>
      </c>
      <c r="CU18" s="13">
        <f t="shared" si="14"/>
        <v>1</v>
      </c>
      <c r="CV18" s="13">
        <v>1</v>
      </c>
      <c r="CW18" s="13">
        <v>0</v>
      </c>
      <c r="CX18" s="13">
        <v>1</v>
      </c>
      <c r="CY18" s="13">
        <v>9</v>
      </c>
      <c r="CZ18" s="13">
        <v>1</v>
      </c>
      <c r="DA18" s="13">
        <v>1</v>
      </c>
      <c r="DB18" s="13">
        <f t="shared" si="15"/>
        <v>209</v>
      </c>
      <c r="DC18" s="7">
        <f t="shared" si="42"/>
        <v>11</v>
      </c>
    </row>
    <row r="19" spans="1:107" s="5" customFormat="1" ht="14.4" customHeight="1">
      <c r="A19" s="4">
        <v>13</v>
      </c>
      <c r="B19" s="4" t="s">
        <v>32</v>
      </c>
      <c r="C19" s="16">
        <v>20911.93</v>
      </c>
      <c r="D19" s="16">
        <v>25546.34</v>
      </c>
      <c r="E19" s="16">
        <f t="shared" si="16"/>
        <v>122.16156041073205</v>
      </c>
      <c r="F19" s="13">
        <f t="shared" si="0"/>
        <v>7</v>
      </c>
      <c r="G19" s="16">
        <v>25589.66</v>
      </c>
      <c r="H19" s="16">
        <v>7622.23</v>
      </c>
      <c r="I19" s="16">
        <f t="shared" si="17"/>
        <v>29.78636683723035</v>
      </c>
      <c r="J19" s="13">
        <f t="shared" si="1"/>
        <v>16</v>
      </c>
      <c r="K19" s="16">
        <v>38710.6</v>
      </c>
      <c r="L19" s="16">
        <v>20127.88</v>
      </c>
      <c r="M19" s="16">
        <f t="shared" si="18"/>
        <v>51.99578410047895</v>
      </c>
      <c r="N19" s="13">
        <f t="shared" si="2"/>
        <v>1</v>
      </c>
      <c r="O19" s="7">
        <v>13</v>
      </c>
      <c r="P19" s="16">
        <f t="shared" si="19"/>
        <v>0.8666666666666667</v>
      </c>
      <c r="Q19" s="13">
        <f t="shared" si="20"/>
        <v>8</v>
      </c>
      <c r="R19" s="19">
        <v>0.2</v>
      </c>
      <c r="S19" s="16">
        <v>41426.629999999997</v>
      </c>
      <c r="T19" s="40">
        <f t="shared" si="21"/>
        <v>4.8278124481764514E-6</v>
      </c>
      <c r="U19" s="7">
        <f t="shared" si="22"/>
        <v>10</v>
      </c>
      <c r="V19" s="16">
        <v>38851.040000000001</v>
      </c>
      <c r="W19" s="16">
        <v>38387.99</v>
      </c>
      <c r="X19" s="16">
        <f t="shared" si="43"/>
        <v>98.808140013755093</v>
      </c>
      <c r="Y19" s="13">
        <f t="shared" si="23"/>
        <v>4</v>
      </c>
      <c r="Z19" s="16">
        <v>0</v>
      </c>
      <c r="AA19" s="13">
        <f t="shared" si="24"/>
        <v>1</v>
      </c>
      <c r="AB19" s="16">
        <v>3768.2</v>
      </c>
      <c r="AC19" s="18">
        <v>5884</v>
      </c>
      <c r="AD19" s="19">
        <f t="shared" si="25"/>
        <v>0.64041468388851119</v>
      </c>
      <c r="AE19" s="13">
        <f t="shared" si="26"/>
        <v>8</v>
      </c>
      <c r="AF19" s="20">
        <v>31</v>
      </c>
      <c r="AG19" s="54">
        <v>0.77500000000000002</v>
      </c>
      <c r="AH19" s="13">
        <f t="shared" si="27"/>
        <v>12</v>
      </c>
      <c r="AI19" s="13">
        <v>0</v>
      </c>
      <c r="AJ19" s="19">
        <f t="shared" si="28"/>
        <v>0</v>
      </c>
      <c r="AK19" s="13">
        <f t="shared" si="3"/>
        <v>1</v>
      </c>
      <c r="AL19" s="7">
        <v>50</v>
      </c>
      <c r="AM19" s="7">
        <v>50</v>
      </c>
      <c r="AN19" s="16">
        <f t="shared" si="29"/>
        <v>100</v>
      </c>
      <c r="AO19" s="13">
        <f t="shared" si="4"/>
        <v>1</v>
      </c>
      <c r="AP19" s="10">
        <v>0.2</v>
      </c>
      <c r="AQ19" s="13">
        <f t="shared" si="5"/>
        <v>12</v>
      </c>
      <c r="AR19" s="16">
        <v>1997.9</v>
      </c>
      <c r="AS19" s="7">
        <v>8.25</v>
      </c>
      <c r="AT19" s="16">
        <f t="shared" si="30"/>
        <v>20180.808080808081</v>
      </c>
      <c r="AU19" s="13">
        <f t="shared" si="6"/>
        <v>7</v>
      </c>
      <c r="AV19" s="7">
        <v>6114</v>
      </c>
      <c r="AW19" s="18">
        <v>5902</v>
      </c>
      <c r="AX19" s="18">
        <v>5884</v>
      </c>
      <c r="AY19" s="19">
        <f t="shared" si="31"/>
        <v>99.695018637749911</v>
      </c>
      <c r="AZ19" s="13">
        <f t="shared" si="7"/>
        <v>9</v>
      </c>
      <c r="BA19" s="16">
        <v>707.23</v>
      </c>
      <c r="BB19" s="18">
        <v>5884</v>
      </c>
      <c r="BC19" s="19">
        <f t="shared" si="44"/>
        <v>0.12019544527532292</v>
      </c>
      <c r="BD19" s="13">
        <f t="shared" si="46"/>
        <v>4</v>
      </c>
      <c r="BE19" s="13">
        <v>113</v>
      </c>
      <c r="BF19" s="7">
        <v>92</v>
      </c>
      <c r="BG19" s="16">
        <f t="shared" si="8"/>
        <v>81.415929203539832</v>
      </c>
      <c r="BH19" s="13">
        <f t="shared" si="32"/>
        <v>8</v>
      </c>
      <c r="BI19" s="7">
        <v>4108</v>
      </c>
      <c r="BJ19" s="16">
        <f t="shared" si="33"/>
        <v>69.816451393609796</v>
      </c>
      <c r="BK19" s="13">
        <f t="shared" si="47"/>
        <v>4</v>
      </c>
      <c r="BL19" s="13">
        <v>66</v>
      </c>
      <c r="BM19" s="13">
        <v>61</v>
      </c>
      <c r="BN19" s="7">
        <v>25</v>
      </c>
      <c r="BO19" s="7">
        <v>25</v>
      </c>
      <c r="BP19" s="16">
        <f t="shared" si="34"/>
        <v>100</v>
      </c>
      <c r="BQ19" s="13">
        <f t="shared" si="9"/>
        <v>1</v>
      </c>
      <c r="BR19" s="16">
        <v>1522.6</v>
      </c>
      <c r="BS19" s="16">
        <v>3168.1</v>
      </c>
      <c r="BT19" s="16">
        <f t="shared" si="35"/>
        <v>48.060351630314699</v>
      </c>
      <c r="BU19" s="13">
        <f t="shared" si="36"/>
        <v>13</v>
      </c>
      <c r="BV19" s="16">
        <v>7060.51</v>
      </c>
      <c r="BW19" s="18">
        <v>5884</v>
      </c>
      <c r="BX19" s="16">
        <f t="shared" si="10"/>
        <v>1199.9507138001359</v>
      </c>
      <c r="BY19" s="13">
        <v>4</v>
      </c>
      <c r="BZ19" s="16">
        <v>6530.2</v>
      </c>
      <c r="CA19" s="13">
        <v>6300</v>
      </c>
      <c r="CB19" s="16">
        <f t="shared" si="37"/>
        <v>103.65396825396824</v>
      </c>
      <c r="CC19" s="13">
        <f t="shared" si="11"/>
        <v>12</v>
      </c>
      <c r="CD19" s="16">
        <v>24778.43</v>
      </c>
      <c r="CE19" s="16">
        <v>25546.34</v>
      </c>
      <c r="CF19" s="16">
        <f t="shared" si="38"/>
        <v>103.09910676342287</v>
      </c>
      <c r="CG19" s="52">
        <f>ABS(CF19-CG6)</f>
        <v>3.0991067634228671</v>
      </c>
      <c r="CH19" s="13">
        <f t="shared" si="39"/>
        <v>7</v>
      </c>
      <c r="CI19" s="16">
        <v>41426.629999999997</v>
      </c>
      <c r="CJ19" s="16">
        <v>38710.6</v>
      </c>
      <c r="CK19" s="16">
        <f t="shared" si="45"/>
        <v>93.443758278189662</v>
      </c>
      <c r="CL19" s="13">
        <f t="shared" si="12"/>
        <v>8</v>
      </c>
      <c r="CM19" s="13">
        <v>2</v>
      </c>
      <c r="CN19" s="13">
        <v>2</v>
      </c>
      <c r="CO19" s="16">
        <f t="shared" si="40"/>
        <v>100</v>
      </c>
      <c r="CP19" s="13">
        <f t="shared" si="13"/>
        <v>1</v>
      </c>
      <c r="CQ19" s="13">
        <v>1</v>
      </c>
      <c r="CR19" s="13">
        <f t="shared" si="48"/>
        <v>2</v>
      </c>
      <c r="CS19" s="13">
        <v>24</v>
      </c>
      <c r="CT19" s="16">
        <f t="shared" si="41"/>
        <v>82.758620689655174</v>
      </c>
      <c r="CU19" s="13">
        <f t="shared" si="14"/>
        <v>11</v>
      </c>
      <c r="CV19" s="13">
        <v>1</v>
      </c>
      <c r="CW19" s="13">
        <v>0</v>
      </c>
      <c r="CX19" s="13">
        <v>1</v>
      </c>
      <c r="CY19" s="13">
        <v>9</v>
      </c>
      <c r="CZ19" s="13">
        <v>0</v>
      </c>
      <c r="DA19" s="13">
        <v>14</v>
      </c>
      <c r="DB19" s="13">
        <f t="shared" si="15"/>
        <v>195</v>
      </c>
      <c r="DC19" s="7">
        <f t="shared" si="42"/>
        <v>6</v>
      </c>
    </row>
    <row r="20" spans="1:107" s="5" customFormat="1" ht="14.4" customHeight="1">
      <c r="A20" s="4">
        <v>14</v>
      </c>
      <c r="B20" s="4" t="s">
        <v>33</v>
      </c>
      <c r="C20" s="16">
        <v>30689.23</v>
      </c>
      <c r="D20" s="16">
        <v>37304.339999999997</v>
      </c>
      <c r="E20" s="16">
        <f t="shared" si="16"/>
        <v>121.55515143260354</v>
      </c>
      <c r="F20" s="13">
        <f t="shared" si="0"/>
        <v>8</v>
      </c>
      <c r="G20" s="16">
        <v>44470.28</v>
      </c>
      <c r="H20" s="16">
        <v>3817.22</v>
      </c>
      <c r="I20" s="16">
        <f t="shared" si="17"/>
        <v>8.58375526306558</v>
      </c>
      <c r="J20" s="13">
        <f t="shared" si="1"/>
        <v>1</v>
      </c>
      <c r="K20" s="16">
        <v>45620.77</v>
      </c>
      <c r="L20" s="16">
        <v>13656.43</v>
      </c>
      <c r="M20" s="16">
        <f t="shared" si="18"/>
        <v>29.934676683449229</v>
      </c>
      <c r="N20" s="13">
        <f t="shared" si="2"/>
        <v>13</v>
      </c>
      <c r="O20" s="7">
        <v>5</v>
      </c>
      <c r="P20" s="16">
        <f t="shared" si="19"/>
        <v>0.33333333333333331</v>
      </c>
      <c r="Q20" s="13">
        <f t="shared" si="20"/>
        <v>13</v>
      </c>
      <c r="R20" s="19">
        <v>0.01</v>
      </c>
      <c r="S20" s="16">
        <v>47023.96</v>
      </c>
      <c r="T20" s="40">
        <f t="shared" si="21"/>
        <v>2.1265754734394977E-7</v>
      </c>
      <c r="U20" s="7">
        <f t="shared" si="22"/>
        <v>9</v>
      </c>
      <c r="V20" s="16">
        <v>18421.37</v>
      </c>
      <c r="W20" s="16">
        <v>17840.84</v>
      </c>
      <c r="X20" s="16">
        <f t="shared" si="43"/>
        <v>96.848605722592836</v>
      </c>
      <c r="Y20" s="13">
        <f t="shared" si="23"/>
        <v>7</v>
      </c>
      <c r="Z20" s="16">
        <v>0</v>
      </c>
      <c r="AA20" s="13">
        <f t="shared" si="24"/>
        <v>1</v>
      </c>
      <c r="AB20" s="16">
        <v>8288.2999999999993</v>
      </c>
      <c r="AC20" s="18">
        <v>4581</v>
      </c>
      <c r="AD20" s="19">
        <f t="shared" si="25"/>
        <v>1.809277450338354</v>
      </c>
      <c r="AE20" s="13">
        <f t="shared" si="26"/>
        <v>3</v>
      </c>
      <c r="AF20" s="32">
        <v>28</v>
      </c>
      <c r="AG20" s="31">
        <v>0.7</v>
      </c>
      <c r="AH20" s="13">
        <f t="shared" si="27"/>
        <v>14</v>
      </c>
      <c r="AI20" s="13">
        <v>0</v>
      </c>
      <c r="AJ20" s="19">
        <f t="shared" si="28"/>
        <v>0</v>
      </c>
      <c r="AK20" s="13">
        <f t="shared" si="3"/>
        <v>1</v>
      </c>
      <c r="AL20" s="7">
        <v>25</v>
      </c>
      <c r="AM20" s="7">
        <v>27</v>
      </c>
      <c r="AN20" s="16">
        <f t="shared" si="29"/>
        <v>92.592592592592595</v>
      </c>
      <c r="AO20" s="13">
        <f t="shared" si="4"/>
        <v>17</v>
      </c>
      <c r="AP20" s="10">
        <v>1.0160000000000001E-2</v>
      </c>
      <c r="AQ20" s="13">
        <f t="shared" si="5"/>
        <v>9</v>
      </c>
      <c r="AR20" s="16">
        <v>2933</v>
      </c>
      <c r="AS20" s="7">
        <v>12.55</v>
      </c>
      <c r="AT20" s="16">
        <f t="shared" si="30"/>
        <v>19475.431606905709</v>
      </c>
      <c r="AU20" s="13">
        <f t="shared" si="6"/>
        <v>12</v>
      </c>
      <c r="AV20" s="7">
        <v>4022</v>
      </c>
      <c r="AW20" s="18">
        <v>4386</v>
      </c>
      <c r="AX20" s="18">
        <v>4581</v>
      </c>
      <c r="AY20" s="19">
        <f t="shared" si="31"/>
        <v>104.44596443228453</v>
      </c>
      <c r="AZ20" s="13">
        <f t="shared" si="7"/>
        <v>1</v>
      </c>
      <c r="BA20" s="16">
        <v>0</v>
      </c>
      <c r="BB20" s="18">
        <v>4581</v>
      </c>
      <c r="BC20" s="19">
        <f t="shared" si="44"/>
        <v>0</v>
      </c>
      <c r="BD20" s="13">
        <v>7</v>
      </c>
      <c r="BE20" s="13">
        <v>126</v>
      </c>
      <c r="BF20" s="7">
        <v>141</v>
      </c>
      <c r="BG20" s="16">
        <f t="shared" si="8"/>
        <v>111.90476190476191</v>
      </c>
      <c r="BH20" s="13">
        <f t="shared" si="32"/>
        <v>15</v>
      </c>
      <c r="BI20" s="7">
        <v>0</v>
      </c>
      <c r="BJ20" s="16">
        <f t="shared" si="33"/>
        <v>0</v>
      </c>
      <c r="BK20" s="13">
        <v>8</v>
      </c>
      <c r="BL20" s="13">
        <v>50</v>
      </c>
      <c r="BM20" s="13">
        <v>52</v>
      </c>
      <c r="BN20" s="7">
        <v>22</v>
      </c>
      <c r="BO20" s="7">
        <v>22</v>
      </c>
      <c r="BP20" s="16">
        <f t="shared" si="34"/>
        <v>100</v>
      </c>
      <c r="BQ20" s="13">
        <f t="shared" si="9"/>
        <v>1</v>
      </c>
      <c r="BR20" s="16">
        <v>550.79999999999995</v>
      </c>
      <c r="BS20" s="16">
        <v>1497.6</v>
      </c>
      <c r="BT20" s="16">
        <f t="shared" si="35"/>
        <v>36.778846153846153</v>
      </c>
      <c r="BU20" s="13">
        <f t="shared" si="36"/>
        <v>15</v>
      </c>
      <c r="BV20" s="16">
        <v>0</v>
      </c>
      <c r="BW20" s="18">
        <v>4581</v>
      </c>
      <c r="BX20" s="16">
        <f t="shared" si="10"/>
        <v>0</v>
      </c>
      <c r="BY20" s="13">
        <v>9</v>
      </c>
      <c r="BZ20" s="16">
        <v>12556.3</v>
      </c>
      <c r="CA20" s="13">
        <v>12000</v>
      </c>
      <c r="CB20" s="16">
        <f t="shared" si="37"/>
        <v>104.63583333333332</v>
      </c>
      <c r="CC20" s="13">
        <f t="shared" si="11"/>
        <v>10</v>
      </c>
      <c r="CD20" s="16">
        <v>35372.6</v>
      </c>
      <c r="CE20" s="16">
        <v>37304.339999999997</v>
      </c>
      <c r="CF20" s="16">
        <f t="shared" si="38"/>
        <v>105.46111962366351</v>
      </c>
      <c r="CG20" s="52">
        <f>ABS(CF20-CG6)</f>
        <v>5.4611196236635067</v>
      </c>
      <c r="CH20" s="13">
        <f t="shared" si="39"/>
        <v>9</v>
      </c>
      <c r="CI20" s="16">
        <v>47023.96</v>
      </c>
      <c r="CJ20" s="16">
        <v>45620.76</v>
      </c>
      <c r="CK20" s="16">
        <f t="shared" si="45"/>
        <v>97.015989295669698</v>
      </c>
      <c r="CL20" s="13">
        <f t="shared" si="12"/>
        <v>3</v>
      </c>
      <c r="CM20" s="13">
        <v>2</v>
      </c>
      <c r="CN20" s="13">
        <v>2</v>
      </c>
      <c r="CO20" s="16">
        <f t="shared" si="40"/>
        <v>100</v>
      </c>
      <c r="CP20" s="13">
        <f t="shared" si="13"/>
        <v>1</v>
      </c>
      <c r="CQ20" s="13">
        <v>1</v>
      </c>
      <c r="CR20" s="13">
        <f t="shared" si="48"/>
        <v>2</v>
      </c>
      <c r="CS20" s="13">
        <v>24</v>
      </c>
      <c r="CT20" s="16">
        <f t="shared" si="41"/>
        <v>82.758620689655174</v>
      </c>
      <c r="CU20" s="13">
        <f t="shared" si="14"/>
        <v>11</v>
      </c>
      <c r="CV20" s="13">
        <v>1</v>
      </c>
      <c r="CW20" s="13">
        <v>1</v>
      </c>
      <c r="CX20" s="13">
        <v>2</v>
      </c>
      <c r="CY20" s="13">
        <v>1</v>
      </c>
      <c r="CZ20" s="13">
        <v>1</v>
      </c>
      <c r="DA20" s="13">
        <v>1</v>
      </c>
      <c r="DB20" s="13">
        <f t="shared" si="15"/>
        <v>202</v>
      </c>
      <c r="DC20" s="7">
        <f t="shared" si="42"/>
        <v>8</v>
      </c>
    </row>
    <row r="21" spans="1:107" s="5" customFormat="1" ht="14.4" customHeight="1">
      <c r="A21" s="4">
        <v>15</v>
      </c>
      <c r="B21" s="4" t="s">
        <v>34</v>
      </c>
      <c r="C21" s="16">
        <v>6392.25</v>
      </c>
      <c r="D21" s="16">
        <v>10941.75</v>
      </c>
      <c r="E21" s="16">
        <f t="shared" si="16"/>
        <v>171.17212249208023</v>
      </c>
      <c r="F21" s="13">
        <f t="shared" si="0"/>
        <v>1</v>
      </c>
      <c r="G21" s="16">
        <v>12104.28</v>
      </c>
      <c r="H21" s="16">
        <v>3566.02</v>
      </c>
      <c r="I21" s="16">
        <f t="shared" si="17"/>
        <v>29.460818817806594</v>
      </c>
      <c r="J21" s="13">
        <f t="shared" si="1"/>
        <v>15</v>
      </c>
      <c r="K21" s="16">
        <v>12692.01</v>
      </c>
      <c r="L21" s="16">
        <v>1780.1</v>
      </c>
      <c r="M21" s="16">
        <f t="shared" si="18"/>
        <v>14.025359261456616</v>
      </c>
      <c r="N21" s="13">
        <f t="shared" si="2"/>
        <v>17</v>
      </c>
      <c r="O21" s="7">
        <v>2</v>
      </c>
      <c r="P21" s="16">
        <f t="shared" si="19"/>
        <v>0.13333333333333333</v>
      </c>
      <c r="Q21" s="13">
        <f t="shared" si="20"/>
        <v>16</v>
      </c>
      <c r="R21" s="19">
        <v>9.8000000000000004E-2</v>
      </c>
      <c r="S21" s="16">
        <v>13605.78</v>
      </c>
      <c r="T21" s="40">
        <f t="shared" si="21"/>
        <v>7.2028211539507478E-6</v>
      </c>
      <c r="U21" s="7">
        <f t="shared" si="22"/>
        <v>11</v>
      </c>
      <c r="V21" s="16">
        <v>1496.37</v>
      </c>
      <c r="W21" s="16">
        <v>1570.01</v>
      </c>
      <c r="X21" s="16">
        <f t="shared" si="43"/>
        <v>104.92124274076599</v>
      </c>
      <c r="Y21" s="13">
        <f t="shared" si="23"/>
        <v>2</v>
      </c>
      <c r="Z21" s="16">
        <v>0</v>
      </c>
      <c r="AA21" s="13">
        <f t="shared" si="24"/>
        <v>1</v>
      </c>
      <c r="AB21" s="16">
        <v>1892.6</v>
      </c>
      <c r="AC21" s="18">
        <v>1298</v>
      </c>
      <c r="AD21" s="19">
        <f t="shared" si="25"/>
        <v>1.4580893682588598</v>
      </c>
      <c r="AE21" s="13">
        <f t="shared" si="26"/>
        <v>4</v>
      </c>
      <c r="AF21" s="32">
        <v>34</v>
      </c>
      <c r="AG21" s="31">
        <v>0.85</v>
      </c>
      <c r="AH21" s="13">
        <f t="shared" si="27"/>
        <v>4</v>
      </c>
      <c r="AI21" s="13">
        <v>0</v>
      </c>
      <c r="AJ21" s="19">
        <f t="shared" si="28"/>
        <v>0</v>
      </c>
      <c r="AK21" s="13">
        <f t="shared" si="3"/>
        <v>1</v>
      </c>
      <c r="AL21" s="7">
        <v>10</v>
      </c>
      <c r="AM21" s="7">
        <v>10</v>
      </c>
      <c r="AN21" s="16">
        <f t="shared" si="29"/>
        <v>100</v>
      </c>
      <c r="AO21" s="13">
        <f t="shared" si="4"/>
        <v>1</v>
      </c>
      <c r="AP21" s="10">
        <v>9.8169999999999993E-2</v>
      </c>
      <c r="AQ21" s="13">
        <f t="shared" si="5"/>
        <v>10</v>
      </c>
      <c r="AR21" s="16">
        <v>1415.5</v>
      </c>
      <c r="AS21" s="7">
        <v>5.0999999999999996</v>
      </c>
      <c r="AT21" s="16">
        <f t="shared" si="30"/>
        <v>23129.084967320265</v>
      </c>
      <c r="AU21" s="13">
        <f t="shared" si="6"/>
        <v>1</v>
      </c>
      <c r="AV21" s="21">
        <v>1313</v>
      </c>
      <c r="AW21" s="18">
        <v>1315</v>
      </c>
      <c r="AX21" s="18">
        <v>1298</v>
      </c>
      <c r="AY21" s="19">
        <f t="shared" si="31"/>
        <v>98.707224334600767</v>
      </c>
      <c r="AZ21" s="13">
        <f t="shared" si="7"/>
        <v>15</v>
      </c>
      <c r="BA21" s="16">
        <v>0</v>
      </c>
      <c r="BB21" s="18">
        <v>1298</v>
      </c>
      <c r="BC21" s="19">
        <f t="shared" si="44"/>
        <v>0</v>
      </c>
      <c r="BD21" s="13">
        <v>7</v>
      </c>
      <c r="BE21" s="13">
        <v>34</v>
      </c>
      <c r="BF21" s="21">
        <v>28</v>
      </c>
      <c r="BG21" s="16">
        <f t="shared" si="8"/>
        <v>82.35294117647058</v>
      </c>
      <c r="BH21" s="13">
        <f t="shared" si="32"/>
        <v>11</v>
      </c>
      <c r="BI21" s="7">
        <v>16995</v>
      </c>
      <c r="BJ21" s="16">
        <f t="shared" si="33"/>
        <v>1309.3220338983051</v>
      </c>
      <c r="BK21" s="13">
        <f t="shared" si="47"/>
        <v>1</v>
      </c>
      <c r="BL21" s="13">
        <v>11</v>
      </c>
      <c r="BM21" s="13">
        <v>8</v>
      </c>
      <c r="BN21" s="7">
        <v>4</v>
      </c>
      <c r="BO21" s="13">
        <v>4</v>
      </c>
      <c r="BP21" s="16">
        <f t="shared" si="34"/>
        <v>100</v>
      </c>
      <c r="BQ21" s="13">
        <f t="shared" si="9"/>
        <v>1</v>
      </c>
      <c r="BR21" s="16">
        <v>183.3</v>
      </c>
      <c r="BS21" s="16">
        <v>368.3</v>
      </c>
      <c r="BT21" s="16">
        <f t="shared" si="35"/>
        <v>49.769209883247356</v>
      </c>
      <c r="BU21" s="13">
        <f t="shared" si="36"/>
        <v>11</v>
      </c>
      <c r="BV21" s="16">
        <v>540</v>
      </c>
      <c r="BW21" s="18">
        <v>1298</v>
      </c>
      <c r="BX21" s="16">
        <f t="shared" si="10"/>
        <v>416.02465331278893</v>
      </c>
      <c r="BY21" s="13">
        <v>8</v>
      </c>
      <c r="BZ21" s="16">
        <v>1892.6</v>
      </c>
      <c r="CA21" s="13">
        <v>1700</v>
      </c>
      <c r="CB21" s="16">
        <f t="shared" si="37"/>
        <v>111.32941176470588</v>
      </c>
      <c r="CC21" s="13">
        <f t="shared" si="11"/>
        <v>6</v>
      </c>
      <c r="CD21" s="16">
        <v>9152.8799999999992</v>
      </c>
      <c r="CE21" s="16">
        <v>10941.75</v>
      </c>
      <c r="CF21" s="16">
        <f t="shared" si="38"/>
        <v>119.54434014211921</v>
      </c>
      <c r="CG21" s="52">
        <f>ABS(CF21-CG6)</f>
        <v>19.544340142119211</v>
      </c>
      <c r="CH21" s="13">
        <f t="shared" si="39"/>
        <v>16</v>
      </c>
      <c r="CI21" s="16">
        <v>13605.78</v>
      </c>
      <c r="CJ21" s="16">
        <v>12692.01</v>
      </c>
      <c r="CK21" s="16">
        <f t="shared" si="45"/>
        <v>93.28395725934125</v>
      </c>
      <c r="CL21" s="13">
        <f t="shared" si="12"/>
        <v>9</v>
      </c>
      <c r="CM21" s="13">
        <v>2</v>
      </c>
      <c r="CN21" s="13">
        <v>3</v>
      </c>
      <c r="CO21" s="16">
        <f t="shared" si="40"/>
        <v>66.666666666666657</v>
      </c>
      <c r="CP21" s="13">
        <f t="shared" si="13"/>
        <v>10</v>
      </c>
      <c r="CQ21" s="13">
        <v>0</v>
      </c>
      <c r="CR21" s="13">
        <v>5</v>
      </c>
      <c r="CS21" s="13">
        <v>24</v>
      </c>
      <c r="CT21" s="16">
        <f t="shared" si="41"/>
        <v>82.758620689655174</v>
      </c>
      <c r="CU21" s="13">
        <f t="shared" si="14"/>
        <v>11</v>
      </c>
      <c r="CV21" s="13">
        <v>1</v>
      </c>
      <c r="CW21" s="13">
        <v>0</v>
      </c>
      <c r="CX21" s="13">
        <v>1</v>
      </c>
      <c r="CY21" s="13">
        <v>9</v>
      </c>
      <c r="CZ21" s="13">
        <v>1</v>
      </c>
      <c r="DA21" s="13">
        <v>1</v>
      </c>
      <c r="DB21" s="13">
        <f t="shared" si="15"/>
        <v>205</v>
      </c>
      <c r="DC21" s="7">
        <f t="shared" si="42"/>
        <v>10</v>
      </c>
    </row>
    <row r="22" spans="1:107" s="5" customFormat="1" ht="14.4" customHeight="1">
      <c r="A22" s="4">
        <v>16</v>
      </c>
      <c r="B22" s="8" t="s">
        <v>36</v>
      </c>
      <c r="C22" s="22">
        <v>11175.44</v>
      </c>
      <c r="D22" s="22">
        <v>9539.36</v>
      </c>
      <c r="E22" s="16">
        <f t="shared" si="16"/>
        <v>85.360039515222667</v>
      </c>
      <c r="F22" s="13">
        <f t="shared" si="0"/>
        <v>17</v>
      </c>
      <c r="G22" s="22">
        <v>12244.25</v>
      </c>
      <c r="H22" s="22">
        <v>2496.83</v>
      </c>
      <c r="I22" s="16">
        <f>H22/G22*100</f>
        <v>20.391857402454214</v>
      </c>
      <c r="J22" s="13">
        <f t="shared" si="1"/>
        <v>13</v>
      </c>
      <c r="K22" s="22">
        <v>12946.73</v>
      </c>
      <c r="L22" s="22">
        <v>3232.6</v>
      </c>
      <c r="M22" s="16">
        <f t="shared" si="18"/>
        <v>24.968466941073149</v>
      </c>
      <c r="N22" s="13">
        <f t="shared" si="2"/>
        <v>15</v>
      </c>
      <c r="O22" s="23">
        <v>5</v>
      </c>
      <c r="P22" s="16">
        <f t="shared" si="19"/>
        <v>0.33333333333333331</v>
      </c>
      <c r="Q22" s="13">
        <f t="shared" si="20"/>
        <v>13</v>
      </c>
      <c r="R22" s="39">
        <v>0</v>
      </c>
      <c r="S22" s="22">
        <v>14741.42</v>
      </c>
      <c r="T22" s="40">
        <f t="shared" si="21"/>
        <v>0</v>
      </c>
      <c r="U22" s="7">
        <f t="shared" si="22"/>
        <v>1</v>
      </c>
      <c r="V22" s="22">
        <v>5252.56</v>
      </c>
      <c r="W22" s="22">
        <v>4260.97</v>
      </c>
      <c r="X22" s="22">
        <f>W22/V22*100</f>
        <v>81.12177680978418</v>
      </c>
      <c r="Y22" s="13">
        <f t="shared" si="23"/>
        <v>17</v>
      </c>
      <c r="Z22" s="22">
        <v>54.77</v>
      </c>
      <c r="AA22" s="13">
        <f t="shared" si="24"/>
        <v>14</v>
      </c>
      <c r="AB22" s="22">
        <v>2118</v>
      </c>
      <c r="AC22" s="24">
        <v>2463</v>
      </c>
      <c r="AD22" s="39">
        <f t="shared" si="25"/>
        <v>0.85992691839220459</v>
      </c>
      <c r="AE22" s="13">
        <f t="shared" si="26"/>
        <v>6</v>
      </c>
      <c r="AF22" s="32">
        <v>32</v>
      </c>
      <c r="AG22" s="31">
        <v>0.8</v>
      </c>
      <c r="AH22" s="13">
        <f t="shared" si="27"/>
        <v>10</v>
      </c>
      <c r="AI22" s="14">
        <v>0</v>
      </c>
      <c r="AJ22" s="19">
        <f t="shared" si="28"/>
        <v>0</v>
      </c>
      <c r="AK22" s="13">
        <f t="shared" si="3"/>
        <v>1</v>
      </c>
      <c r="AL22" s="7">
        <v>26</v>
      </c>
      <c r="AM22" s="7">
        <v>26</v>
      </c>
      <c r="AN22" s="16">
        <f>AL22/AM22*100</f>
        <v>100</v>
      </c>
      <c r="AO22" s="13">
        <f t="shared" si="4"/>
        <v>1</v>
      </c>
      <c r="AP22" s="11">
        <v>4.8999999999999998E-4</v>
      </c>
      <c r="AQ22" s="13">
        <f t="shared" si="5"/>
        <v>7</v>
      </c>
      <c r="AR22" s="16">
        <v>1666.5</v>
      </c>
      <c r="AS22" s="7">
        <v>7</v>
      </c>
      <c r="AT22" s="16">
        <f t="shared" si="30"/>
        <v>19839.285714285714</v>
      </c>
      <c r="AU22" s="13">
        <f t="shared" si="6"/>
        <v>10</v>
      </c>
      <c r="AV22" s="7">
        <v>2612</v>
      </c>
      <c r="AW22" s="24">
        <v>2485</v>
      </c>
      <c r="AX22" s="24">
        <v>2463</v>
      </c>
      <c r="AY22" s="19">
        <f t="shared" si="31"/>
        <v>99.114688128772627</v>
      </c>
      <c r="AZ22" s="13">
        <f t="shared" si="7"/>
        <v>12</v>
      </c>
      <c r="BA22" s="16">
        <v>0</v>
      </c>
      <c r="BB22" s="24">
        <v>2463</v>
      </c>
      <c r="BC22" s="19">
        <f t="shared" si="44"/>
        <v>0</v>
      </c>
      <c r="BD22" s="13">
        <v>7</v>
      </c>
      <c r="BE22" s="13">
        <v>49</v>
      </c>
      <c r="BF22" s="7">
        <v>25</v>
      </c>
      <c r="BG22" s="16">
        <f t="shared" si="8"/>
        <v>51.020408163265309</v>
      </c>
      <c r="BH22" s="13">
        <f t="shared" si="32"/>
        <v>1</v>
      </c>
      <c r="BI22" s="23">
        <v>3321</v>
      </c>
      <c r="BJ22" s="16">
        <f t="shared" si="33"/>
        <v>134.83556638246043</v>
      </c>
      <c r="BK22" s="13">
        <f t="shared" si="47"/>
        <v>3</v>
      </c>
      <c r="BL22" s="13">
        <v>24</v>
      </c>
      <c r="BM22" s="13">
        <v>27</v>
      </c>
      <c r="BN22" s="7">
        <v>12</v>
      </c>
      <c r="BO22" s="7">
        <v>12</v>
      </c>
      <c r="BP22" s="16">
        <f>BO22/BN22*100</f>
        <v>100</v>
      </c>
      <c r="BQ22" s="13">
        <f t="shared" si="9"/>
        <v>1</v>
      </c>
      <c r="BR22" s="16">
        <v>401.88</v>
      </c>
      <c r="BS22" s="16">
        <v>828.5</v>
      </c>
      <c r="BT22" s="16">
        <f>BR22/BS22*100</f>
        <v>48.506940253470127</v>
      </c>
      <c r="BU22" s="13">
        <f t="shared" si="36"/>
        <v>12</v>
      </c>
      <c r="BV22" s="16">
        <v>0</v>
      </c>
      <c r="BW22" s="24">
        <v>2463</v>
      </c>
      <c r="BX22" s="16">
        <f t="shared" si="10"/>
        <v>0</v>
      </c>
      <c r="BY22" s="13">
        <v>9</v>
      </c>
      <c r="BZ22" s="16">
        <v>2118</v>
      </c>
      <c r="CA22" s="13">
        <v>2000</v>
      </c>
      <c r="CB22" s="16">
        <f t="shared" si="37"/>
        <v>105.89999999999999</v>
      </c>
      <c r="CC22" s="13">
        <f t="shared" si="11"/>
        <v>9</v>
      </c>
      <c r="CD22" s="16">
        <v>10446.51</v>
      </c>
      <c r="CE22" s="16">
        <v>9539.36</v>
      </c>
      <c r="CF22" s="16">
        <f t="shared" si="38"/>
        <v>91.31623862897753</v>
      </c>
      <c r="CG22" s="52">
        <f>ABS(CF22-CG6)</f>
        <v>8.6837613710224701</v>
      </c>
      <c r="CH22" s="13">
        <f t="shared" si="39"/>
        <v>13</v>
      </c>
      <c r="CI22" s="16">
        <v>14741.42</v>
      </c>
      <c r="CJ22" s="16">
        <v>12946.73</v>
      </c>
      <c r="CK22" s="16">
        <f>CJ22/CI22*100</f>
        <v>87.825528341231703</v>
      </c>
      <c r="CL22" s="13">
        <f t="shared" si="12"/>
        <v>15</v>
      </c>
      <c r="CM22" s="13">
        <v>2</v>
      </c>
      <c r="CN22" s="13">
        <v>3</v>
      </c>
      <c r="CO22" s="16">
        <f t="shared" si="40"/>
        <v>66.666666666666657</v>
      </c>
      <c r="CP22" s="13">
        <f t="shared" si="13"/>
        <v>10</v>
      </c>
      <c r="CQ22" s="13">
        <v>0</v>
      </c>
      <c r="CR22" s="13">
        <v>5</v>
      </c>
      <c r="CS22" s="13">
        <v>25</v>
      </c>
      <c r="CT22" s="16">
        <f t="shared" si="41"/>
        <v>86.206896551724128</v>
      </c>
      <c r="CU22" s="13">
        <f t="shared" si="14"/>
        <v>9</v>
      </c>
      <c r="CV22" s="13">
        <v>1</v>
      </c>
      <c r="CW22" s="13">
        <v>0</v>
      </c>
      <c r="CX22" s="13">
        <v>1</v>
      </c>
      <c r="CY22" s="13">
        <v>9</v>
      </c>
      <c r="CZ22" s="13">
        <v>1</v>
      </c>
      <c r="DA22" s="13">
        <v>1</v>
      </c>
      <c r="DB22" s="13">
        <f t="shared" si="15"/>
        <v>241</v>
      </c>
      <c r="DC22" s="7">
        <f t="shared" si="42"/>
        <v>15</v>
      </c>
    </row>
    <row r="23" spans="1:107" s="5" customFormat="1" ht="14.4" customHeight="1">
      <c r="A23" s="4">
        <v>17</v>
      </c>
      <c r="B23" s="4" t="s">
        <v>35</v>
      </c>
      <c r="C23" s="16">
        <v>14240.33</v>
      </c>
      <c r="D23" s="16">
        <v>16980.79</v>
      </c>
      <c r="E23" s="16">
        <f t="shared" si="16"/>
        <v>119.24435739902096</v>
      </c>
      <c r="F23" s="13">
        <f t="shared" si="0"/>
        <v>9</v>
      </c>
      <c r="G23" s="16">
        <v>52180.11</v>
      </c>
      <c r="H23" s="16">
        <v>5971.55</v>
      </c>
      <c r="I23" s="16">
        <f t="shared" si="17"/>
        <v>11.444111558982915</v>
      </c>
      <c r="J23" s="13">
        <f t="shared" si="1"/>
        <v>2</v>
      </c>
      <c r="K23" s="16">
        <v>57087</v>
      </c>
      <c r="L23" s="16">
        <v>19246.099999999999</v>
      </c>
      <c r="M23" s="16">
        <f t="shared" si="18"/>
        <v>33.713630073396743</v>
      </c>
      <c r="N23" s="13">
        <f t="shared" si="2"/>
        <v>11</v>
      </c>
      <c r="O23" s="7">
        <v>12</v>
      </c>
      <c r="P23" s="16">
        <f t="shared" si="19"/>
        <v>0.8</v>
      </c>
      <c r="Q23" s="13">
        <f t="shared" si="20"/>
        <v>9</v>
      </c>
      <c r="R23" s="19">
        <v>0</v>
      </c>
      <c r="S23" s="16">
        <v>63325.62</v>
      </c>
      <c r="T23" s="40">
        <f t="shared" si="21"/>
        <v>0</v>
      </c>
      <c r="U23" s="7">
        <f t="shared" si="22"/>
        <v>1</v>
      </c>
      <c r="V23" s="16">
        <v>23843.46</v>
      </c>
      <c r="W23" s="16">
        <v>22332.79</v>
      </c>
      <c r="X23" s="16">
        <f t="shared" si="43"/>
        <v>93.664216518911275</v>
      </c>
      <c r="Y23" s="13">
        <f t="shared" si="23"/>
        <v>13</v>
      </c>
      <c r="Z23" s="16">
        <v>9.7899999999999991</v>
      </c>
      <c r="AA23" s="13">
        <f t="shared" si="24"/>
        <v>12</v>
      </c>
      <c r="AB23" s="16">
        <v>2661.9</v>
      </c>
      <c r="AC23" s="18">
        <v>9287</v>
      </c>
      <c r="AD23" s="19">
        <f t="shared" si="25"/>
        <v>0.28662646710455475</v>
      </c>
      <c r="AE23" s="13">
        <f t="shared" si="26"/>
        <v>14</v>
      </c>
      <c r="AF23" s="32">
        <v>34</v>
      </c>
      <c r="AG23" s="31">
        <v>0.85</v>
      </c>
      <c r="AH23" s="13">
        <f t="shared" si="27"/>
        <v>4</v>
      </c>
      <c r="AI23" s="13">
        <v>0</v>
      </c>
      <c r="AJ23" s="19">
        <f t="shared" si="28"/>
        <v>0</v>
      </c>
      <c r="AK23" s="13">
        <f t="shared" si="3"/>
        <v>1</v>
      </c>
      <c r="AL23" s="7">
        <v>27</v>
      </c>
      <c r="AM23" s="7">
        <v>28</v>
      </c>
      <c r="AN23" s="16">
        <f t="shared" si="29"/>
        <v>96.428571428571431</v>
      </c>
      <c r="AO23" s="13">
        <f t="shared" si="4"/>
        <v>15</v>
      </c>
      <c r="AP23" s="10">
        <v>0</v>
      </c>
      <c r="AQ23" s="13">
        <f>RANK(AP23,$AP$7:$AP$23,1)</f>
        <v>1</v>
      </c>
      <c r="AR23" s="16">
        <v>5102.8999999999996</v>
      </c>
      <c r="AS23" s="7">
        <v>21.25</v>
      </c>
      <c r="AT23" s="16">
        <f t="shared" si="30"/>
        <v>20011.372549019608</v>
      </c>
      <c r="AU23" s="13">
        <f t="shared" si="6"/>
        <v>9</v>
      </c>
      <c r="AV23" s="7">
        <v>9573</v>
      </c>
      <c r="AW23" s="18">
        <v>9315</v>
      </c>
      <c r="AX23" s="18">
        <v>9287</v>
      </c>
      <c r="AY23" s="19">
        <f t="shared" si="31"/>
        <v>99.699409554482017</v>
      </c>
      <c r="AZ23" s="13">
        <f t="shared" si="7"/>
        <v>8</v>
      </c>
      <c r="BA23" s="16">
        <v>0</v>
      </c>
      <c r="BB23" s="18">
        <v>9287</v>
      </c>
      <c r="BC23" s="19">
        <f t="shared" si="44"/>
        <v>0</v>
      </c>
      <c r="BD23" s="13">
        <v>7</v>
      </c>
      <c r="BE23" s="13">
        <v>194</v>
      </c>
      <c r="BF23" s="7">
        <v>141</v>
      </c>
      <c r="BG23" s="16">
        <f t="shared" si="8"/>
        <v>72.680412371134011</v>
      </c>
      <c r="BH23" s="13">
        <f t="shared" si="32"/>
        <v>5</v>
      </c>
      <c r="BI23" s="13">
        <v>13626</v>
      </c>
      <c r="BJ23" s="16">
        <f t="shared" si="33"/>
        <v>146.72122321524711</v>
      </c>
      <c r="BK23" s="13">
        <f t="shared" si="47"/>
        <v>2</v>
      </c>
      <c r="BL23" s="13">
        <v>113</v>
      </c>
      <c r="BM23" s="13">
        <v>93</v>
      </c>
      <c r="BN23" s="7">
        <v>48</v>
      </c>
      <c r="BO23" s="7">
        <v>47</v>
      </c>
      <c r="BP23" s="16">
        <f t="shared" si="34"/>
        <v>97.916666666666657</v>
      </c>
      <c r="BQ23" s="13">
        <f t="shared" si="9"/>
        <v>16</v>
      </c>
      <c r="BR23" s="16">
        <v>4033.28</v>
      </c>
      <c r="BS23" s="16">
        <v>4171.9399999999996</v>
      </c>
      <c r="BT23" s="16">
        <f t="shared" si="35"/>
        <v>96.676366390695947</v>
      </c>
      <c r="BU23" s="13">
        <f t="shared" si="36"/>
        <v>4</v>
      </c>
      <c r="BV23" s="16">
        <v>0</v>
      </c>
      <c r="BW23" s="18">
        <v>9287</v>
      </c>
      <c r="BX23" s="16">
        <f t="shared" si="10"/>
        <v>0</v>
      </c>
      <c r="BY23" s="13">
        <v>9</v>
      </c>
      <c r="BZ23" s="16">
        <v>2661.9</v>
      </c>
      <c r="CA23" s="13">
        <v>2600</v>
      </c>
      <c r="CB23" s="16">
        <f t="shared" si="37"/>
        <v>102.38076923076925</v>
      </c>
      <c r="CC23" s="13">
        <f t="shared" si="11"/>
        <v>15</v>
      </c>
      <c r="CD23" s="16">
        <v>17046.240000000002</v>
      </c>
      <c r="CE23" s="16">
        <v>16980.79</v>
      </c>
      <c r="CF23" s="16">
        <f t="shared" si="38"/>
        <v>99.616044359342581</v>
      </c>
      <c r="CG23" s="52">
        <f>ABS(CF23-CG6)</f>
        <v>0.38395564065741894</v>
      </c>
      <c r="CH23" s="13">
        <f t="shared" si="39"/>
        <v>1</v>
      </c>
      <c r="CI23" s="16">
        <v>63325.62</v>
      </c>
      <c r="CJ23" s="16">
        <v>57087</v>
      </c>
      <c r="CK23" s="16">
        <f t="shared" si="45"/>
        <v>90.148347540853123</v>
      </c>
      <c r="CL23" s="13">
        <f t="shared" si="12"/>
        <v>13</v>
      </c>
      <c r="CM23" s="13">
        <v>4</v>
      </c>
      <c r="CN23" s="13">
        <v>6</v>
      </c>
      <c r="CO23" s="16">
        <f t="shared" si="40"/>
        <v>66.666666666666657</v>
      </c>
      <c r="CP23" s="13">
        <f t="shared" si="13"/>
        <v>10</v>
      </c>
      <c r="CQ23" s="13">
        <v>0</v>
      </c>
      <c r="CR23" s="13">
        <v>5</v>
      </c>
      <c r="CS23" s="13">
        <v>27</v>
      </c>
      <c r="CT23" s="16">
        <f t="shared" si="41"/>
        <v>93.103448275862064</v>
      </c>
      <c r="CU23" s="13">
        <f t="shared" si="14"/>
        <v>3</v>
      </c>
      <c r="CV23" s="13">
        <v>1</v>
      </c>
      <c r="CW23" s="13">
        <v>0</v>
      </c>
      <c r="CX23" s="13">
        <v>1</v>
      </c>
      <c r="CY23" s="13">
        <v>9</v>
      </c>
      <c r="CZ23" s="13">
        <v>0</v>
      </c>
      <c r="DA23" s="13">
        <v>14</v>
      </c>
      <c r="DB23" s="13">
        <f t="shared" si="15"/>
        <v>222</v>
      </c>
      <c r="DC23" s="7">
        <f t="shared" si="42"/>
        <v>13</v>
      </c>
    </row>
    <row r="24" spans="1:107" s="5" customFormat="1" ht="12.6" customHeight="1">
      <c r="A24" s="4"/>
      <c r="B24" s="9" t="s">
        <v>37</v>
      </c>
      <c r="C24" s="15">
        <f>SUM(C7:C23)</f>
        <v>388027.91</v>
      </c>
      <c r="D24" s="15">
        <f>SUM(D7:D23)</f>
        <v>473667.21</v>
      </c>
      <c r="E24" s="15">
        <f>D24/C24*100</f>
        <v>122.07039694644646</v>
      </c>
      <c r="F24" s="15"/>
      <c r="G24" s="15">
        <f>SUM(G7:G23)</f>
        <v>562290.37</v>
      </c>
      <c r="H24" s="15">
        <f>SUM(H7:H23)</f>
        <v>91959.180000000008</v>
      </c>
      <c r="I24" s="15">
        <f t="shared" si="17"/>
        <v>16.354393549368453</v>
      </c>
      <c r="J24" s="15"/>
      <c r="K24" s="15">
        <f>SUM(K7:K23)</f>
        <v>668240.19000000006</v>
      </c>
      <c r="L24" s="15">
        <f>SUM(L7:L23)</f>
        <v>244627.23</v>
      </c>
      <c r="M24" s="15">
        <f t="shared" si="18"/>
        <v>36.607679942147747</v>
      </c>
      <c r="N24" s="15"/>
      <c r="O24" s="17">
        <v>15</v>
      </c>
      <c r="P24" s="15">
        <f>O24/15</f>
        <v>1</v>
      </c>
      <c r="Q24" s="15"/>
      <c r="R24" s="27">
        <f>SUM(R7:R23)</f>
        <v>11.048</v>
      </c>
      <c r="S24" s="15">
        <f>SUM(S7:S23)</f>
        <v>768651.01000000013</v>
      </c>
      <c r="T24" s="25">
        <f>R24/S24</f>
        <v>1.4373232918798868E-5</v>
      </c>
      <c r="U24" s="26"/>
      <c r="V24" s="15">
        <f>SUM(V7:V23)</f>
        <v>620062.77</v>
      </c>
      <c r="W24" s="15">
        <f>SUM(W7:W23)</f>
        <v>588253.96</v>
      </c>
      <c r="X24" s="15">
        <f>W24/V24*100</f>
        <v>94.870066138626569</v>
      </c>
      <c r="Y24" s="15"/>
      <c r="Z24" s="15">
        <f>SUM(Z7:Z23)</f>
        <v>1067.8899999999999</v>
      </c>
      <c r="AA24" s="15"/>
      <c r="AB24" s="15">
        <f>SUM(AB7:AB23)</f>
        <v>102406.00000000001</v>
      </c>
      <c r="AC24" s="17">
        <f>SUM(AC7:AC23)</f>
        <v>106103</v>
      </c>
      <c r="AD24" s="27">
        <f>AB24/AC24</f>
        <v>0.965156498873736</v>
      </c>
      <c r="AE24" s="15"/>
      <c r="AF24" s="17">
        <v>40</v>
      </c>
      <c r="AG24" s="33"/>
      <c r="AH24" s="15"/>
      <c r="AI24" s="17">
        <f>SUM(AI7:AI23)</f>
        <v>13</v>
      </c>
      <c r="AJ24" s="27">
        <f t="shared" si="28"/>
        <v>0.12252245459600576</v>
      </c>
      <c r="AK24" s="15"/>
      <c r="AL24" s="28">
        <f>SUM(AL7:AL23)</f>
        <v>478</v>
      </c>
      <c r="AM24" s="28">
        <f>SUM(AM7:AM23)</f>
        <v>485</v>
      </c>
      <c r="AN24" s="15">
        <f t="shared" si="29"/>
        <v>98.55670103092784</v>
      </c>
      <c r="AO24" s="15"/>
      <c r="AP24" s="12">
        <f>SUM(AP7:AP23)</f>
        <v>11.0517</v>
      </c>
      <c r="AQ24" s="15"/>
      <c r="AR24" s="15">
        <f>SUM(AR7:AR23)</f>
        <v>63490.600000000013</v>
      </c>
      <c r="AS24" s="15">
        <f>SUM(AS7:AS23)</f>
        <v>261.87</v>
      </c>
      <c r="AT24" s="15">
        <f>AR24/AS24/12*1000</f>
        <v>20204.23619862273</v>
      </c>
      <c r="AU24" s="15"/>
      <c r="AV24" s="17">
        <f>SUM(AV7:AV23)</f>
        <v>103212</v>
      </c>
      <c r="AW24" s="29">
        <f>SUM(AW7:AW23)</f>
        <v>105066</v>
      </c>
      <c r="AX24" s="29">
        <f>SUM(AX7:AX23)</f>
        <v>106103</v>
      </c>
      <c r="AY24" s="27">
        <f>AX24/AW24*100</f>
        <v>100.98699864846859</v>
      </c>
      <c r="AZ24" s="15"/>
      <c r="BA24" s="15">
        <f>SUM(BA7:BA23)</f>
        <v>7899.33</v>
      </c>
      <c r="BB24" s="17">
        <f>SUM(BB7:BB23)</f>
        <v>106103</v>
      </c>
      <c r="BC24" s="27">
        <f t="shared" si="44"/>
        <v>7.444963855875894E-2</v>
      </c>
      <c r="BD24" s="15"/>
      <c r="BE24" s="17">
        <f>BE23+BE22+BE21+BE20+BE19+BE18+BE17+BE16+BE15+BE14+BE13+BE12+BE11+BE10+BE9+BE8+BE7</f>
        <v>2369</v>
      </c>
      <c r="BF24" s="17">
        <f>BF23+BF22+BF21+BF20+BF19+BF18+BF17+BF16+BF15+BF14+BF13+BF12+BF11+BF10+BF9+BF8+BF7</f>
        <v>1991</v>
      </c>
      <c r="BG24" s="15">
        <f t="shared" si="8"/>
        <v>84.043900379907129</v>
      </c>
      <c r="BH24" s="15"/>
      <c r="BI24" s="17">
        <f>SUM(BI7:BI23)</f>
        <v>53018</v>
      </c>
      <c r="BJ24" s="15">
        <f>BI24/AX24*100</f>
        <v>49.968426905931032</v>
      </c>
      <c r="BK24" s="15"/>
      <c r="BL24" s="15"/>
      <c r="BM24" s="15"/>
      <c r="BN24" s="28">
        <f>SUM(BN7:BN23)</f>
        <v>481</v>
      </c>
      <c r="BO24" s="28">
        <f>SUM(BO7:BO23)</f>
        <v>479</v>
      </c>
      <c r="BP24" s="15">
        <f t="shared" si="34"/>
        <v>99.584199584199581</v>
      </c>
      <c r="BQ24" s="15"/>
      <c r="BR24" s="15">
        <f>SUM(BR7:BR23)</f>
        <v>24681.809999999998</v>
      </c>
      <c r="BS24" s="15">
        <f>SUM(BS7:BS23)</f>
        <v>40675.840000000004</v>
      </c>
      <c r="BT24" s="15">
        <f t="shared" si="35"/>
        <v>60.679287754106603</v>
      </c>
      <c r="BU24" s="15"/>
      <c r="BV24" s="15">
        <f>SUM(BV7:BV23)</f>
        <v>68168.83</v>
      </c>
      <c r="BW24" s="17">
        <f>SUM(BW7:BW23)</f>
        <v>106103</v>
      </c>
      <c r="BX24" s="15">
        <f t="shared" si="10"/>
        <v>642.47787527214132</v>
      </c>
      <c r="BY24" s="15"/>
      <c r="BZ24" s="15">
        <f>SUM(BZ7:BZ23)</f>
        <v>127129</v>
      </c>
      <c r="CA24" s="17">
        <f>SUM(CA7:CA23)</f>
        <v>80000</v>
      </c>
      <c r="CB24" s="15">
        <f t="shared" si="37"/>
        <v>158.91125</v>
      </c>
      <c r="CC24" s="15"/>
      <c r="CD24" s="15">
        <f>SUM(CD7:CD23)</f>
        <v>456036.66</v>
      </c>
      <c r="CE24" s="15">
        <f>SUM(CE7:CE23)</f>
        <v>473667.22999999992</v>
      </c>
      <c r="CF24" s="15">
        <f>CE24/CD24*100</f>
        <v>103.86604226072527</v>
      </c>
      <c r="CG24" s="15">
        <f>CF24/CE24*100</f>
        <v>2.1928061660656847E-2</v>
      </c>
      <c r="CH24" s="15"/>
      <c r="CI24" s="15">
        <f>SUM(CI7:CI23)</f>
        <v>768651.01000000013</v>
      </c>
      <c r="CJ24" s="15">
        <f>SUM(CJ7:CJ23)</f>
        <v>668240.17000000004</v>
      </c>
      <c r="CK24" s="15">
        <f t="shared" si="45"/>
        <v>86.936745194675538</v>
      </c>
      <c r="CL24" s="15"/>
      <c r="CM24" s="17">
        <f>SUM(CM7:CM23)</f>
        <v>50</v>
      </c>
      <c r="CN24" s="17">
        <f>SUM(CN7:CN23)</f>
        <v>67</v>
      </c>
      <c r="CO24" s="15">
        <f t="shared" si="40"/>
        <v>74.626865671641795</v>
      </c>
      <c r="CP24" s="15"/>
      <c r="CQ24" s="17">
        <f>SUM(CQ7:CQ23)</f>
        <v>5</v>
      </c>
      <c r="CR24" s="15"/>
      <c r="CS24" s="17">
        <f>SUM(CS7:CS23)</f>
        <v>429</v>
      </c>
      <c r="CT24" s="15">
        <v>44.22</v>
      </c>
      <c r="CU24" s="15"/>
      <c r="CV24" s="17">
        <v>16</v>
      </c>
      <c r="CW24" s="17">
        <v>8</v>
      </c>
      <c r="CX24" s="17"/>
      <c r="CY24" s="15"/>
      <c r="CZ24" s="17"/>
      <c r="DA24" s="15"/>
      <c r="DB24" s="15"/>
      <c r="DC24" s="7"/>
    </row>
    <row r="25" spans="1:107" ht="12"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</row>
    <row r="26" spans="1:107" ht="12"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</row>
    <row r="27" spans="1:107" ht="12"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</row>
    <row r="28" spans="1:107" ht="12"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</row>
    <row r="29" spans="1:107" ht="12"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</row>
    <row r="30" spans="1:107" ht="12"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</row>
    <row r="31" spans="1:107" ht="12"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</row>
    <row r="32" spans="1:107" ht="12"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</row>
    <row r="33" spans="45:85" ht="12"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</row>
    <row r="34" spans="45:85" ht="12"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</row>
    <row r="35" spans="45:85" ht="12"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</row>
    <row r="36" spans="45:85" ht="12"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</row>
    <row r="37" spans="45:85" ht="12"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</row>
    <row r="38" spans="45:85" ht="12"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</row>
    <row r="39" spans="45:85" ht="12"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</row>
    <row r="40" spans="45:85" ht="12"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</row>
    <row r="41" spans="45:85" ht="12"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</row>
    <row r="42" spans="45:85" ht="12"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</row>
    <row r="43" spans="45:85" ht="12"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</row>
  </sheetData>
  <mergeCells count="58">
    <mergeCell ref="C2:N2"/>
    <mergeCell ref="BE2:BH2"/>
    <mergeCell ref="C4:F4"/>
    <mergeCell ref="G4:J4"/>
    <mergeCell ref="K4:N4"/>
    <mergeCell ref="O4:Q4"/>
    <mergeCell ref="R4:U4"/>
    <mergeCell ref="V4:Y4"/>
    <mergeCell ref="Z4:AA4"/>
    <mergeCell ref="AB4:AE4"/>
    <mergeCell ref="AF4:AH4"/>
    <mergeCell ref="AI4:AK4"/>
    <mergeCell ref="AL4:AO4"/>
    <mergeCell ref="AP4:AQ4"/>
    <mergeCell ref="AR4:AU4"/>
    <mergeCell ref="AV4:AZ4"/>
    <mergeCell ref="BA4:BD4"/>
    <mergeCell ref="BE4:BH4"/>
    <mergeCell ref="BI4:BK4"/>
    <mergeCell ref="BN4:BQ4"/>
    <mergeCell ref="BR4:BU4"/>
    <mergeCell ref="BV4:BY4"/>
    <mergeCell ref="BZ4:CC4"/>
    <mergeCell ref="CD4:CH4"/>
    <mergeCell ref="CI4:CL4"/>
    <mergeCell ref="CM4:CP4"/>
    <mergeCell ref="CQ4:CR4"/>
    <mergeCell ref="CS4:CU4"/>
    <mergeCell ref="CV4:CY4"/>
    <mergeCell ref="CZ4:DA4"/>
    <mergeCell ref="C5:F5"/>
    <mergeCell ref="G5:J5"/>
    <mergeCell ref="K5:N5"/>
    <mergeCell ref="O5:Q5"/>
    <mergeCell ref="R5:U5"/>
    <mergeCell ref="V5:Y5"/>
    <mergeCell ref="Z5:AA5"/>
    <mergeCell ref="AB5:AE5"/>
    <mergeCell ref="AF5:AH5"/>
    <mergeCell ref="AI5:AK5"/>
    <mergeCell ref="AL5:AO5"/>
    <mergeCell ref="AP5:AQ5"/>
    <mergeCell ref="AR5:AU5"/>
    <mergeCell ref="AV5:AZ5"/>
    <mergeCell ref="BA5:BD5"/>
    <mergeCell ref="BE5:BH5"/>
    <mergeCell ref="BI5:BK5"/>
    <mergeCell ref="BN5:BQ5"/>
    <mergeCell ref="BR5:BU5"/>
    <mergeCell ref="BV5:BY5"/>
    <mergeCell ref="CS5:CU5"/>
    <mergeCell ref="CV5:CY5"/>
    <mergeCell ref="CZ5:DA5"/>
    <mergeCell ref="BZ5:CC5"/>
    <mergeCell ref="CD5:CH5"/>
    <mergeCell ref="CI5:CL5"/>
    <mergeCell ref="CM5:CP5"/>
    <mergeCell ref="CQ5:CR5"/>
  </mergeCells>
  <pageMargins left="0.15748031496062992" right="0.15748031496062992" top="0.19685039370078741" bottom="0.23622047244094491" header="0.15748031496062992" footer="0.1574803149606299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и места </vt:lpstr>
      <vt:lpstr>'Расчет и места 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2015-04-13T06:22:44Z</dcterms:modified>
</cp:coreProperties>
</file>